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954" activeTab="3"/>
  </bookViews>
  <sheets>
    <sheet name="Gerencia" sheetId="1" r:id="rId1"/>
    <sheet name="Proteccion y Vigilancia" sheetId="2" r:id="rId2"/>
    <sheet name="Biodiversidad y AP" sheetId="3" r:id="rId3"/>
    <sheet name="Desarrollo Sostenible" sheetId="4" r:id="rId4"/>
    <sheet name="Uso Publico" sheetId="5" r:id="rId5"/>
    <sheet name="Patrimonio Arqueologico" sheetId="6" r:id="rId6"/>
    <sheet name="PRESUPUESTO" sheetId="7" r:id="rId7"/>
    <sheet name="CONSOLIDADO" sheetId="8" r:id="rId8"/>
  </sheets>
  <definedNames>
    <definedName name="_xlnm.Print_Area" localSheetId="2">'Biodiversidad y AP'!$A$1:$U$25</definedName>
    <definedName name="_xlnm.Print_Area" localSheetId="3">'Desarrollo Sostenible'!$A$1:$U$8</definedName>
    <definedName name="_xlnm.Print_Area" localSheetId="0">'Gerencia'!$A$1:$U$20</definedName>
    <definedName name="_xlnm.Print_Area" localSheetId="6">'PRESUPUESTO'!$A$1:$L$567</definedName>
    <definedName name="_xlnm.Print_Area" localSheetId="4">'Uso Publico'!$A$1:$U$31</definedName>
  </definedNames>
  <calcPr fullCalcOnLoad="1"/>
</workbook>
</file>

<file path=xl/sharedStrings.xml><?xml version="1.0" encoding="utf-8"?>
<sst xmlns="http://schemas.openxmlformats.org/spreadsheetml/2006/main" count="2642" uniqueCount="800">
  <si>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</si>
  <si>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</si>
  <si>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</si>
  <si>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</si>
  <si>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</si>
  <si>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</si>
  <si>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</si>
  <si>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</si>
  <si>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</si>
  <si>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</si>
  <si>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</si>
  <si>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Verificadores</t>
  </si>
  <si>
    <t>Financiamiento</t>
  </si>
  <si>
    <t>TOTAL</t>
  </si>
  <si>
    <t>No.</t>
  </si>
  <si>
    <t>CONSEJO NACIONAL DE AREA PROTEGIDAS -CONAP-</t>
  </si>
  <si>
    <t>Ubicación Geografica</t>
  </si>
  <si>
    <t>Meses</t>
  </si>
  <si>
    <t>Monto</t>
  </si>
  <si>
    <t>CONSEJO NACIONAL DE AREAS PROTEGIDAS -CONAP-</t>
  </si>
  <si>
    <t>Ubicación Geográfica</t>
  </si>
  <si>
    <t>Código</t>
  </si>
  <si>
    <t>RUBROS</t>
  </si>
  <si>
    <t>COSTO/ UNIDAD/Q.</t>
  </si>
  <si>
    <t>Reglon Presupuestario</t>
  </si>
  <si>
    <t>COD</t>
  </si>
  <si>
    <t>No. UNIDAD</t>
  </si>
  <si>
    <t>COSTO (Q)</t>
  </si>
  <si>
    <t>SUBTOT. RES.=</t>
  </si>
  <si>
    <t>Viáticos</t>
  </si>
  <si>
    <t>GRAN TOTAL</t>
  </si>
  <si>
    <t>Codigo de Donante</t>
  </si>
  <si>
    <t>UNIDADES</t>
  </si>
  <si>
    <t>FINANCIANTE</t>
  </si>
  <si>
    <t>X</t>
  </si>
  <si>
    <t>COMPLEJOS I Y II DE LA UNIDAD DE CONSERVACIÓN SUROESTE CONAP SAYAXCHÉ, PETÉN</t>
  </si>
  <si>
    <t>1. Línea de acción: Conservación y Manejo del Patrimonio Cultural</t>
  </si>
  <si>
    <t>2. Programa: Gerencia</t>
  </si>
  <si>
    <t>Informes técnicos</t>
  </si>
  <si>
    <t>Documentos de gestión</t>
  </si>
  <si>
    <t>CONAP</t>
  </si>
  <si>
    <t>Diesel(Galones)</t>
  </si>
  <si>
    <t>Galon</t>
  </si>
  <si>
    <t>Gasolina(galones)</t>
  </si>
  <si>
    <t>Galón</t>
  </si>
  <si>
    <t>Chalecos Salvavidas</t>
  </si>
  <si>
    <t>Unidad</t>
  </si>
  <si>
    <t>Baterías AA (par)</t>
  </si>
  <si>
    <t>Par</t>
  </si>
  <si>
    <t>Aceite 02 Tiempos(Lts.)</t>
  </si>
  <si>
    <t>Litros</t>
  </si>
  <si>
    <t>Raciones Frías (Unidades)</t>
  </si>
  <si>
    <t>Sueros Antiofídicos (unidades)</t>
  </si>
  <si>
    <t>Antidiarréicos (Caja)</t>
  </si>
  <si>
    <t>Caja</t>
  </si>
  <si>
    <t>Antigripales(Cajas)</t>
  </si>
  <si>
    <t>Antihistaminicos(caja)</t>
  </si>
  <si>
    <t>Cremas p/ quemaduras(Unidad)</t>
  </si>
  <si>
    <t>Sueros Orales(Docenas)</t>
  </si>
  <si>
    <t>Docena</t>
  </si>
  <si>
    <t>Vendas Elásticas(Unidades)</t>
  </si>
  <si>
    <t>Gasas</t>
  </si>
  <si>
    <t>Curitas</t>
  </si>
  <si>
    <t>Algodón</t>
  </si>
  <si>
    <t>Alcohol</t>
  </si>
  <si>
    <t>Mtaphen</t>
  </si>
  <si>
    <t>Violeta Genciana</t>
  </si>
  <si>
    <t>Esparadrapo</t>
  </si>
  <si>
    <t>Antipiréticos</t>
  </si>
  <si>
    <t>Antimaláricos</t>
  </si>
  <si>
    <t xml:space="preserve">Talleres  </t>
  </si>
  <si>
    <t>Papel Bond T/Carta (Resma)</t>
  </si>
  <si>
    <t>Resma</t>
  </si>
  <si>
    <t>Papel Bond  T/Oficio(Resma)</t>
  </si>
  <si>
    <t>Folder T/Carta (Docena)</t>
  </si>
  <si>
    <t>Folder T/ Oficio (Docena)</t>
  </si>
  <si>
    <t>Lapices (cajas)</t>
  </si>
  <si>
    <t>Lapiceros (cajas)</t>
  </si>
  <si>
    <t>Gasolina</t>
  </si>
  <si>
    <t>Diesel (Galones)</t>
  </si>
  <si>
    <t>Gasolina (Gasolina)</t>
  </si>
  <si>
    <t>Brochas</t>
  </si>
  <si>
    <t>Papel Manila(ciento)</t>
  </si>
  <si>
    <t>Ciento</t>
  </si>
  <si>
    <t>Aceite 40 (galones)</t>
  </si>
  <si>
    <t>Limas p/ motosierra (cajas)</t>
  </si>
  <si>
    <t>Limas p/ machetes (cajas)</t>
  </si>
  <si>
    <t>Maíz (Quintales)</t>
  </si>
  <si>
    <t>Quintales</t>
  </si>
  <si>
    <t>Frijol(Quintales)</t>
  </si>
  <si>
    <t>Azucar(Quintales)</t>
  </si>
  <si>
    <t>Arroz(Quintales)</t>
  </si>
  <si>
    <t>Harina(Quintales)</t>
  </si>
  <si>
    <t>Sal(Quintales)</t>
  </si>
  <si>
    <t>Café(Frasco)</t>
  </si>
  <si>
    <t>Frasco</t>
  </si>
  <si>
    <t>Aceite(Galones)</t>
  </si>
  <si>
    <t>Galones</t>
  </si>
  <si>
    <t>Huevos(Cartones)</t>
  </si>
  <si>
    <t>Cartones</t>
  </si>
  <si>
    <t>Leche(Libras)</t>
  </si>
  <si>
    <t>Libras</t>
  </si>
  <si>
    <t>Soda(Lbs)</t>
  </si>
  <si>
    <t>Protemas(Libras)</t>
  </si>
  <si>
    <t>Avena Molida (Libras)</t>
  </si>
  <si>
    <t>Espagueti(Lbs)</t>
  </si>
  <si>
    <t>Incaparina (Libra)</t>
  </si>
  <si>
    <t>Pimienta(cartones)</t>
  </si>
  <si>
    <t>Saborín(Cartones)</t>
  </si>
  <si>
    <t>Sopas(cartones)</t>
  </si>
  <si>
    <t>Concentrado (Frasco)</t>
  </si>
  <si>
    <t>Mayonesa(Bolsa)</t>
  </si>
  <si>
    <t>Bolsa</t>
  </si>
  <si>
    <t>Salsa Tomate (bolsa)</t>
  </si>
  <si>
    <t>Pollo(Libras)</t>
  </si>
  <si>
    <t>Carne de Res(Libras)</t>
  </si>
  <si>
    <t>Diesel</t>
  </si>
  <si>
    <t>Cilindros</t>
  </si>
  <si>
    <t>Molino de Mano</t>
  </si>
  <si>
    <t>Ollas de Alumnio Grandes</t>
  </si>
  <si>
    <t>Ollas de Alumnio Medianas</t>
  </si>
  <si>
    <t>Ollas de Aluminio Pequeñas</t>
  </si>
  <si>
    <t>Cubiertos (juego)</t>
  </si>
  <si>
    <t>Juego</t>
  </si>
  <si>
    <t>Baterías de Cocina</t>
  </si>
  <si>
    <t>Cuchillos (juegos)</t>
  </si>
  <si>
    <t>Comales</t>
  </si>
  <si>
    <t>Escobas(docenas)</t>
  </si>
  <si>
    <t>Trapiadores(docena)</t>
  </si>
  <si>
    <t>Toallas de Cocina (docena)</t>
  </si>
  <si>
    <t>Paxtes (docena)</t>
  </si>
  <si>
    <t>Cepillos p/ropa.</t>
  </si>
  <si>
    <t>Detergente en Barras</t>
  </si>
  <si>
    <t>Desinfectantes(galones)</t>
  </si>
  <si>
    <t>Fosforos(paquetes)</t>
  </si>
  <si>
    <t>Paquete</t>
  </si>
  <si>
    <t>Refrigerante(Galones)</t>
  </si>
  <si>
    <t>Acido p/ baterías (galón)</t>
  </si>
  <si>
    <t>Candelas.</t>
  </si>
  <si>
    <t>Aceite 20W80</t>
  </si>
  <si>
    <t>Aceite 90</t>
  </si>
  <si>
    <t>Aceite 140</t>
  </si>
  <si>
    <t>Aceite 40</t>
  </si>
  <si>
    <t>Aceite 20W50</t>
  </si>
  <si>
    <t>Infladores p/motocicletas</t>
  </si>
  <si>
    <t>Llantas p/vehículo Ring 16 p/pick-up</t>
  </si>
  <si>
    <t>Serv. Vehículo</t>
  </si>
  <si>
    <t>Serv. Generadores de Ener. Elec.</t>
  </si>
  <si>
    <t>Serv. Motores Marinos</t>
  </si>
  <si>
    <t>Rep. Vehículo</t>
  </si>
  <si>
    <t>Rep. Cuatrimotos(3 al año)</t>
  </si>
  <si>
    <t>Rep. Generadores de Ener. Elec.</t>
  </si>
  <si>
    <t>Rep. Motores Marinos</t>
  </si>
  <si>
    <t>Mes</t>
  </si>
  <si>
    <t>Servicio de telefonía (mes)</t>
  </si>
  <si>
    <t>Marcadores Indelebles(Docena)</t>
  </si>
  <si>
    <t>Folder Colgantes(Docena)</t>
  </si>
  <si>
    <t>Fastenes (caja)</t>
  </si>
  <si>
    <t>Clip (Caja)</t>
  </si>
  <si>
    <t>Marcadores Fluorescentes(caja</t>
  </si>
  <si>
    <t>Block con líneas (docena)</t>
  </si>
  <si>
    <t>Libretas de Campo (unidades)</t>
  </si>
  <si>
    <t xml:space="preserve">Tinta p/ impresora </t>
  </si>
  <si>
    <t>Sello de Hule</t>
  </si>
  <si>
    <t>Almohadillas p/sellos</t>
  </si>
  <si>
    <t>Cajas de Grapas Standard</t>
  </si>
  <si>
    <t>Frasco de Tinta p/almohadilla</t>
  </si>
  <si>
    <t>Block autoadhesivo de 3 x 3</t>
  </si>
  <si>
    <t>Cal Hidratada (saco)</t>
  </si>
  <si>
    <t>Saco</t>
  </si>
  <si>
    <t>Acido Muriático (galones)</t>
  </si>
  <si>
    <t>Visagras</t>
  </si>
  <si>
    <t>Candados.</t>
  </si>
  <si>
    <t>Lámparas Ahorradoras de Energía</t>
  </si>
  <si>
    <t xml:space="preserve">Soquets </t>
  </si>
  <si>
    <t>Espigas</t>
  </si>
  <si>
    <t>Cinta de Aislar</t>
  </si>
  <si>
    <t xml:space="preserve">Extensiones </t>
  </si>
  <si>
    <t>Apagadores</t>
  </si>
  <si>
    <t>Alambre paralelo No. 12 (metros)</t>
  </si>
  <si>
    <t>Metros</t>
  </si>
  <si>
    <t>Alámbre Sólido (metros)</t>
  </si>
  <si>
    <t>Tomacorrientes</t>
  </si>
  <si>
    <t>Sedazo Plástico(metros)</t>
  </si>
  <si>
    <t>Sedazo de metal(metros)</t>
  </si>
  <si>
    <t>Libros de inventarios</t>
  </si>
  <si>
    <t>Almuerzos</t>
  </si>
  <si>
    <t>Refacciones</t>
  </si>
  <si>
    <t>Boletos Aéreos</t>
  </si>
  <si>
    <t>Libretas de campo(Unidades)</t>
  </si>
  <si>
    <t>Aceite 02 Tiempos (Lts.)</t>
  </si>
  <si>
    <t>Cartulina(ciento)</t>
  </si>
  <si>
    <t>Marcadores de Fórmica(Docena)</t>
  </si>
  <si>
    <t>Refacciones(Unidades)</t>
  </si>
  <si>
    <t>Trifoliares (unidades)</t>
  </si>
  <si>
    <t>Afiches(unidad)</t>
  </si>
  <si>
    <t>Playeras(Unidad)</t>
  </si>
  <si>
    <t>Gorras</t>
  </si>
  <si>
    <t>Diseño de cartillas de educación ambiental</t>
  </si>
  <si>
    <t>Reproducción de cartillas de educación ambiental</t>
  </si>
  <si>
    <t xml:space="preserve">Bolsas Escolares </t>
  </si>
  <si>
    <t>solicitudes de gestión, borrador de proyecto, reuniones de trabajo, memoria de la reunión, listado de participantes</t>
  </si>
  <si>
    <t>solicitud de apoyo, Informes de sobrevuelo, fotografias, ruta de vuelo.</t>
  </si>
  <si>
    <t>convocatoria, listado de participantes, actas de compromiso y memoria de reuniones</t>
  </si>
  <si>
    <t>Memoria de reunión, listado de participantes, fotografias.</t>
  </si>
  <si>
    <t>solicitudes de gestión, elaboración de una propuesta.</t>
  </si>
  <si>
    <t>Asistente administrativo</t>
  </si>
  <si>
    <t>solicitudes de compra de repuestos y ordenes de servicios.</t>
  </si>
  <si>
    <t>convocatoria, listado de participantes, informe de la actividad</t>
  </si>
  <si>
    <t>solicitudes de compra, timbres fiscales.</t>
  </si>
  <si>
    <t>Solicitud de gestion, terminos de referencia, evento de licitacion, contrato.</t>
  </si>
  <si>
    <t>Solicitudes de gestion, formulacion del comunicado o articulo a publicar.</t>
  </si>
  <si>
    <t>Boletín elaborado</t>
  </si>
  <si>
    <t>Memoria de reuniones, levantamiento de información del área, informes técnicos</t>
  </si>
  <si>
    <t>Informe técnico</t>
  </si>
  <si>
    <t>Solicitudes, informes.</t>
  </si>
  <si>
    <t>Informes, Diagnostico elaborado.</t>
  </si>
  <si>
    <t>Convocatorias, listado de participantes, informe de actividades.</t>
  </si>
  <si>
    <t>Memoria de reuniones e informes</t>
  </si>
  <si>
    <t>2. Programa: Patrimonio Arqueológico</t>
  </si>
  <si>
    <t>3. Sub programa: Educación Ambiental y Cultural</t>
  </si>
  <si>
    <t>3. Sub programa: Actividades Productivas</t>
  </si>
  <si>
    <t>Construcción de garitas</t>
  </si>
  <si>
    <t>3. Sub programa:  Bienes Inmuebles</t>
  </si>
  <si>
    <t>1. Línea de acción: Patrimonio Natural</t>
  </si>
  <si>
    <t>2. Programa: Desarrollo Sostenible</t>
  </si>
  <si>
    <t>3. Sub programa: Relaciones Comunitarias</t>
  </si>
  <si>
    <t>1. Linea de acción: Patrimonio Natural</t>
  </si>
  <si>
    <t>2. Programa: Biodiversidad y Áreas Protegidas</t>
  </si>
  <si>
    <t>3. Sub programa: Manejo de Recursos Naturales</t>
  </si>
  <si>
    <t>2. Programa: Biodiversidad y áreas Protegidas</t>
  </si>
  <si>
    <t>3. Sub programa: Investigación y Monitoreo</t>
  </si>
  <si>
    <t>2. Programa: Protección y Vigilancia</t>
  </si>
  <si>
    <t xml:space="preserve">3. Sub programa: Fortalecimiento Institucional </t>
  </si>
  <si>
    <t>3. Sub programa: Incidencia</t>
  </si>
  <si>
    <t xml:space="preserve">PA Ceibal, PA Aguateca, PA Dos Pilas, RVS Petexbatún, RVS Pucté, RB San Román. </t>
  </si>
  <si>
    <t xml:space="preserve">PA Ceibal, PA Aguateca, PA Dos Pilas, RVS Petexbatún, RVS Pucté, RB San Román, SA Sayaxché. </t>
  </si>
  <si>
    <t xml:space="preserve"> RVS Petexbatún, RVS Pucté, RB San Román</t>
  </si>
  <si>
    <t>PA Aguateca, PA Dos Pilas, RB San Román</t>
  </si>
  <si>
    <t>RVS Petexbatún</t>
  </si>
  <si>
    <t>PA Ceibal, PA Aguateca, PA Dos Pilas, RVS Petexbatún, RVS Pucté, RB San Román.</t>
  </si>
  <si>
    <t>PA Ceibal, PA Aguateca, PA Dos Pilas, RVS Petexbatún, RVS El Pucté, RB San Román</t>
  </si>
  <si>
    <t>PA Ceibal, PA Aguateca, PA Dos Pilas, RVS Petexbatún, RVS Pucté</t>
  </si>
  <si>
    <t>PA Ceibal, PA Aguateca, PA Dos Pilas, RVS Petexbatún, RVS El Pucté, RB San Román, SA Sayaxché</t>
  </si>
  <si>
    <t>PA Ceibal, PA Aguateca, PA Dos Pilas, RVS Petexbatún, RVS El Pucté</t>
  </si>
  <si>
    <t>RVS Petexbatún, RVS El Pucté</t>
  </si>
  <si>
    <t>RVS Petexbatún, RVS El Pucté, RB San Román</t>
  </si>
  <si>
    <t>RB San Román</t>
  </si>
  <si>
    <t>PA Ceibal, PA Aguateca, PA Dos Pilas, RVS Petexbatún, RVS El Pucté, SA Sayaxché.</t>
  </si>
  <si>
    <t>RVS El Pucté</t>
  </si>
  <si>
    <t>Listado de participantes, convocatorias, memoria de reuniones, fotografias.</t>
  </si>
  <si>
    <t>Solicitudes, libro de uso de combustible, Informe técnico</t>
  </si>
  <si>
    <t>Requisiciones, Cuadro de entrega, Control de insumos</t>
  </si>
  <si>
    <t xml:space="preserve">Solicitudes de gestión. </t>
  </si>
  <si>
    <t>Solicitud de gestión.</t>
  </si>
  <si>
    <t>Convocatoria, Informe técnico, listado de participantes</t>
  </si>
  <si>
    <t>Solicitudes, conocimientos de entrega, registro de inventario</t>
  </si>
  <si>
    <t>Solicitudes, libro de uso de combustible</t>
  </si>
  <si>
    <t xml:space="preserve">Plan de control y prevención de incendios forestales, Informes técnicos </t>
  </si>
  <si>
    <t>Spots radiales, solicitudes de gestión, factura de pagos</t>
  </si>
  <si>
    <t>Solicitudes, registro de inventario, conocimiento de entrega</t>
  </si>
  <si>
    <t>Requisiciones, registro de inventario, conocimiento de entrega.</t>
  </si>
  <si>
    <t>Informe técnico, fotografías</t>
  </si>
  <si>
    <t>Solicitudes, Mapas impresos</t>
  </si>
  <si>
    <t xml:space="preserve">Informes técnicos, fotografías. </t>
  </si>
  <si>
    <t>Solicitud, spots radiales, facturas</t>
  </si>
  <si>
    <t>Solicitud, material divulgativo</t>
  </si>
  <si>
    <t xml:space="preserve">Solicitudes de gestiones, Plan de vívero forestal, informe técnico. </t>
  </si>
  <si>
    <t>Solicitud, registro de inventarios</t>
  </si>
  <si>
    <t>Solicitud, Convocatoria, listado de participantes, informe técnico</t>
  </si>
  <si>
    <t>Solicitudes, requisición de insumos, informe técnico</t>
  </si>
  <si>
    <t>Consultor, Técnico de vida silvestre</t>
  </si>
  <si>
    <t>Solicitud de gestión, perfiles de proyectos, informe técnico</t>
  </si>
  <si>
    <t>Listado de participantes, convocatorias (# de reuniones), fotografía, Informe técnico</t>
  </si>
  <si>
    <t>Solicitud de gestión, Material impreso</t>
  </si>
  <si>
    <t>Listado de participantes, convocatorias, Memoria de reuniones, actas de compromisos</t>
  </si>
  <si>
    <t>Solicitudes de gestión, convocatorias, listado de participantes, memoria de reuniones, informe de gestión</t>
  </si>
  <si>
    <t>Constancia de autorización de acuerdo ministerial</t>
  </si>
  <si>
    <t xml:space="preserve">Boletos impresos </t>
  </si>
  <si>
    <t>Solicitud de gestión, facturas, fotografía, informe de construcción</t>
  </si>
  <si>
    <t>Libro de control de visitas</t>
  </si>
  <si>
    <t>Solicitud de gestión, perfil del proyecto de construcción, diseño del proyecto, fotografías, informes</t>
  </si>
  <si>
    <t>Convocatorias, listado de participantes, memoria de reuniones, fotografias, informe.</t>
  </si>
  <si>
    <t>Convocatorias, listado de participantes, memoria de reuniones, fotografias, informe, Plan turístico</t>
  </si>
  <si>
    <t xml:space="preserve">Solicitudes de gestión, Facturas, material divulgativo. </t>
  </si>
  <si>
    <t>Solicitud de gestión, requisiciones, cuadro de control de alimentos</t>
  </si>
  <si>
    <t>Solicitud de gestión, Registro de inventario, conocimiento de entrega.</t>
  </si>
  <si>
    <t>Solicitud de gestión, libro de control de combustible</t>
  </si>
  <si>
    <t>Cámara dígital</t>
  </si>
  <si>
    <t>GPS</t>
  </si>
  <si>
    <t>Servicios profesionales</t>
  </si>
  <si>
    <t>Libro de actas</t>
  </si>
  <si>
    <t>Arrendamiento de transporte terrestre</t>
  </si>
  <si>
    <t>Arrendamiento de transporte acuático</t>
  </si>
  <si>
    <t>Filmación de un video</t>
  </si>
  <si>
    <t>Comunicados de prensa</t>
  </si>
  <si>
    <t>Boletín electrónico</t>
  </si>
  <si>
    <t>Servicio de capacitación</t>
  </si>
  <si>
    <t>Horas</t>
  </si>
  <si>
    <t>Toner</t>
  </si>
  <si>
    <t>Computadora de escritorio</t>
  </si>
  <si>
    <t>Computadora portátil</t>
  </si>
  <si>
    <t>Impresora Laser</t>
  </si>
  <si>
    <t>Vehículo tipo pick-up</t>
  </si>
  <si>
    <t>Lancha de aluminio para 8 personas</t>
  </si>
  <si>
    <t>Motor Marino 40HP</t>
  </si>
  <si>
    <t>Escritorios de metal</t>
  </si>
  <si>
    <t>Sillas tipo secretariales</t>
  </si>
  <si>
    <t>Estanterias</t>
  </si>
  <si>
    <t>Archivos de metal</t>
  </si>
  <si>
    <t>Sección con 6 sillas de madera</t>
  </si>
  <si>
    <t>Mesa de madera</t>
  </si>
  <si>
    <t>Servicio de internet (mes)</t>
  </si>
  <si>
    <t>Arrendamiento de edificio</t>
  </si>
  <si>
    <t>Servicio de Agua de potable</t>
  </si>
  <si>
    <t>Sobrevuelo</t>
  </si>
  <si>
    <t>Fastener (caja)</t>
  </si>
  <si>
    <t>Servicio de Ferry boat</t>
  </si>
  <si>
    <r>
      <t>Objetivo Específico 5.1:</t>
    </r>
    <r>
      <rPr>
        <sz val="10"/>
        <rFont val="Arial"/>
        <family val="2"/>
      </rPr>
      <t xml:space="preserve"> Para el 2012 Sayaxché se ha convertido en atractivo turístico regional y el uso público en Aguateca, Dos Pilas, Ceibal y El Pucté se encuentra normado y regulado, con el fin de generar ingresos, mejorar la sostenibilidad de las áreas protegidas y revalorizar el patrimonio natural y cultural.</t>
    </r>
  </si>
  <si>
    <t>Cartucho para impresora HP deskjet 5150</t>
  </si>
  <si>
    <t>Consomé(cartón)</t>
  </si>
  <si>
    <t>Gas Propano de 25 lbs</t>
  </si>
  <si>
    <t>Llantas traseras p/motocicleta</t>
  </si>
  <si>
    <t>Llantas  delanteras p/motocicleta</t>
  </si>
  <si>
    <t>Estufas de mesa de 4 ornillas</t>
  </si>
  <si>
    <t xml:space="preserve">Mochilas </t>
  </si>
  <si>
    <t>Linternas de mano</t>
  </si>
  <si>
    <t>Capas</t>
  </si>
  <si>
    <t>Botas</t>
  </si>
  <si>
    <t>Lámparas de Halógeno</t>
  </si>
  <si>
    <t>Binoculares</t>
  </si>
  <si>
    <t>Radios Receptores</t>
  </si>
  <si>
    <t>Radios Bases</t>
  </si>
  <si>
    <t>Cantimploras</t>
  </si>
  <si>
    <t>Baterias para panel solar</t>
  </si>
  <si>
    <t>Carpas (4 personas)</t>
  </si>
  <si>
    <t>Motosierra 070</t>
  </si>
  <si>
    <t>Motosierra 381</t>
  </si>
  <si>
    <t>Paneles Solares con sistema integrado</t>
  </si>
  <si>
    <t>Candelas para motosierras</t>
  </si>
  <si>
    <t>Limas para machetes</t>
  </si>
  <si>
    <t>Llaves de candelas</t>
  </si>
  <si>
    <t>Limas delgadas para motosierra</t>
  </si>
  <si>
    <t>Limas gruesas para motosierra</t>
  </si>
  <si>
    <t xml:space="preserve">Baterías A para linterna </t>
  </si>
  <si>
    <t>Colchonetas</t>
  </si>
  <si>
    <t>Filtros de agua</t>
  </si>
  <si>
    <t>Generador de energía de 4,500W</t>
  </si>
  <si>
    <t>Bombas centrífugas de 6.5 HP</t>
  </si>
  <si>
    <t>Depósitos de agua de 5,000 litros</t>
  </si>
  <si>
    <t>Vehículos tipo pick-up de doble tracción</t>
  </si>
  <si>
    <t>Motocicleta</t>
  </si>
  <si>
    <t>Cuatrimoto</t>
  </si>
  <si>
    <t>Lancha de fibra de vidrio para 12 personas</t>
  </si>
  <si>
    <t>Construcción de puesto de control</t>
  </si>
  <si>
    <t>Bombas de mochilas</t>
  </si>
  <si>
    <t>Machetes</t>
  </si>
  <si>
    <t>Rastrillos</t>
  </si>
  <si>
    <t>Escobetas de metal</t>
  </si>
  <si>
    <t>Spots radiales</t>
  </si>
  <si>
    <t>Reproducción de trifoliares</t>
  </si>
  <si>
    <t>Manta vinilicas</t>
  </si>
  <si>
    <t>Reproducción de manuales</t>
  </si>
  <si>
    <t>Reproducción de afiches</t>
  </si>
  <si>
    <t>Raciones frías</t>
  </si>
  <si>
    <t>Agua pura</t>
  </si>
  <si>
    <t>Botiquín</t>
  </si>
  <si>
    <t>Cadenas para motosierra</t>
  </si>
  <si>
    <t>Boquillas</t>
  </si>
  <si>
    <t>Varillas</t>
  </si>
  <si>
    <t>Empaque para bomba de mochila</t>
  </si>
  <si>
    <t>Pistolas para bomba de mochila</t>
  </si>
  <si>
    <t>Equipo de laboratorio para análisis de agua</t>
  </si>
  <si>
    <t>Kit de reactivos para análisis de agua</t>
  </si>
  <si>
    <t>Libros para colorear</t>
  </si>
  <si>
    <t xml:space="preserve">Establecimiento de micro empresas </t>
  </si>
  <si>
    <t xml:space="preserve">Impresión de boletos </t>
  </si>
  <si>
    <t>Construcción de centro de visitantes</t>
  </si>
  <si>
    <t>Establecimiento y mantenimiento de página Web</t>
  </si>
  <si>
    <t>Servicio de energía eléctrica</t>
  </si>
  <si>
    <t>Alimentos</t>
  </si>
  <si>
    <t>Guantes</t>
  </si>
  <si>
    <t>Mascarillas</t>
  </si>
  <si>
    <t>Cascos</t>
  </si>
  <si>
    <t>Lentes</t>
  </si>
  <si>
    <t xml:space="preserve">Chapeadoras </t>
  </si>
  <si>
    <t>Uniforme</t>
  </si>
  <si>
    <t>Gafetes</t>
  </si>
  <si>
    <t>Chumpas</t>
  </si>
  <si>
    <t>Gasolina (Galones)</t>
  </si>
  <si>
    <t>Programa 1: Gerencia</t>
  </si>
  <si>
    <t>Sub programa: Incidencia</t>
  </si>
  <si>
    <t xml:space="preserve">1.1.1 Promoción y mercadeo (cabildeo legislativo) </t>
  </si>
  <si>
    <t>1.1.2 Giras y sobre vuelo</t>
  </si>
  <si>
    <t>1.1.3 Eventos en Guatemala</t>
  </si>
  <si>
    <t xml:space="preserve">1.3 Fortalecer la aplicación de la justicia para protección del patrimonio de la región, a traves de capacitar y concientizar a los operadores de justicia y seguimiento efectivo a casos críticos, coordinando con las fiscalias correspondientes. </t>
  </si>
  <si>
    <t xml:space="preserve">1.2.2 Gestión de la inclusión </t>
  </si>
  <si>
    <t>1.3.1 Talleres de capacitación</t>
  </si>
  <si>
    <t>1.3.2 Transporte y combustible para giras de campo de concientización</t>
  </si>
  <si>
    <t xml:space="preserve">1.3.3 Gastos fiscales (especies timbradas y valores) </t>
  </si>
  <si>
    <t xml:space="preserve"> PA Ceibal, PA Aguateca, PA Dos Pilas, RVS Petexbatún, RVS Pucté, RB San Román. </t>
  </si>
  <si>
    <t>1.4.1 Filmación de un video</t>
  </si>
  <si>
    <t>1.4.2 Comunicados de prensa</t>
  </si>
  <si>
    <t>1.4.3 Giras de periodistas</t>
  </si>
  <si>
    <t>1.4.4 Eventos especiales</t>
  </si>
  <si>
    <t>1.4.5 Boletines electrónicos</t>
  </si>
  <si>
    <t>1.5.1 Socialización de la convención RAMSAR y los beneficios de adquirir la categoría RAMSAR</t>
  </si>
  <si>
    <t>1.5.2 Consultorio para la caracterización de los humedales de llenado de la ficha RAMSAR</t>
  </si>
  <si>
    <t>1.5 Promover la declaratoria de los humedales del Pucte, Petexbatun y San román como sitios Ramsar.</t>
  </si>
  <si>
    <t>1.6 Establecer una relación de cooperación con Tikindustria, propietaria de la plantaciòn de palma africana, ubicada entre RB San Román y el PA Dos Pilas- y otras empresas- (dar a conocer el marco legal, control de incendios y otras amenazas).</t>
  </si>
  <si>
    <t>1.6.2 Viajes a Guatemala</t>
  </si>
  <si>
    <t xml:space="preserve">1.7 Adscribir los Parques Arqueologicos de Ceibal, Aguateca y dos Pilas a nombre del MICUDE y CONAP; y las zonas Núcleo de la RB San Román (Acuerdo Gubernativo 880-98) y los RVS El Pucte y Petexbatun a nombre de CONAP,  en base a la experiencia de Tikal y sierra del Lacandón. </t>
  </si>
  <si>
    <t>1.7.1 Capacitación</t>
  </si>
  <si>
    <t>1.7.2 Viajes</t>
  </si>
  <si>
    <t>1.7.3 Gestión</t>
  </si>
  <si>
    <t>1.8 Incidir en la municipalidad de Sayaxche y el MARN para la construcción de las plantas de tratamiento de desechos sólidos y líquidos en la cabecera municipal.</t>
  </si>
  <si>
    <t xml:space="preserve">1.8.1 Reuniones de concientización a la municipalidad y el MARN </t>
  </si>
  <si>
    <t>TOTAL DEL SUB PROGRAMA</t>
  </si>
  <si>
    <t>TOTAL DEL PROGRAMA</t>
  </si>
  <si>
    <t>1.10 Establecer una unidad técnica regional en forma conjunta IDAEH, CONAP, MUNICIPALIDAD Y SOCIEDAD CIVIL (arqueología, restauración, uso público, biologiá y relaciones comunitarias)</t>
  </si>
  <si>
    <t>1.11 Descentralizar y fortalecer el manejo de las APSOP de la región promoviendo la coadministraición y/o comanejo de las mismas por grupos organizados locales que reciben acompañamiento y fortalecimiento institucional, previo diagnostico de las mismas.</t>
  </si>
  <si>
    <t>1.10.2 Requicisión de combustible y lubricantes.</t>
  </si>
  <si>
    <t>1.10.3 Mantenimiento, material y suministro.</t>
  </si>
  <si>
    <t>1.10.4 alquiler y servicios basicos.</t>
  </si>
  <si>
    <t>1.11.1 Diagnostico de las organizaciones locales para el co-manejo de las Areas Protegidas.</t>
  </si>
  <si>
    <t>1.11.2 Eventos de capacitación y reuniones de la mesa regional de coadministración</t>
  </si>
  <si>
    <t xml:space="preserve">1.11.3 Apoyo a ONG´s para coejecución de programas </t>
  </si>
  <si>
    <t>Programa 2: Protección y Vigilancia</t>
  </si>
  <si>
    <t>2.1 Diseñar y ejecutar un plan de control y vigilancia del patrimonio natural y cultural entre CONAP, IDAEH, las fuerzas de seguridad y aliados de la sociedad civil, con el fin de evitar nuevas invasiones, saqueo, extracción ilícita de recursos naturales.</t>
  </si>
  <si>
    <t>2.1.1 Elaborar un plan integrado de control y vigilancia (reuniones)</t>
  </si>
  <si>
    <t>2.1.2 Consultoría para facilitar el plan integrado de control y vigilancia (reuniones)</t>
  </si>
  <si>
    <t>2.1.3 Gestionar transporte y combustible para operativos multiinstitucionales</t>
  </si>
  <si>
    <t xml:space="preserve">2.2. Conformar y fortalecer brigadas de incendios, por medio de liderazgo de los bomberos forestales comunitarios, y a través de la capacitación, asistencia técnica y el equipamiento. </t>
  </si>
  <si>
    <t xml:space="preserve">2.2.1 Concientización y actividades de capacitación a brigadas. </t>
  </si>
  <si>
    <t xml:space="preserve">2.2.3 Gestionar Transporte y combustible </t>
  </si>
  <si>
    <t>2.3 Implementar el plan de control y prevención de incendios forestales del municipio de Sayaxché, a través de CIF'M Sayaxché</t>
  </si>
  <si>
    <t>2.3.1 Spots radiales (fase de prevención)</t>
  </si>
  <si>
    <t>2.3.2 Charlas y talleres de prevención (fase de prevención)</t>
  </si>
  <si>
    <t>2.3.4 Transporte y combustible (fase de prevención)</t>
  </si>
  <si>
    <t>2.3.5 Raciones frías (Fase de combate)</t>
  </si>
  <si>
    <t>2.3.7 Transporte y combustible (Fase de control y combate de incendios)</t>
  </si>
  <si>
    <t>2.3.8 Botiquines de primeros auxilios</t>
  </si>
  <si>
    <t>2.3.9 Repuestos y accesorios (candelas, limas y cadenas para motosierras, limas para machetes, boquillas, varillas, empaques y pistolas para bombas de mochilas)</t>
  </si>
  <si>
    <t>3. 1</t>
  </si>
  <si>
    <t xml:space="preserve">3.1.1  Diseño e impresión de material divulgativo. </t>
  </si>
  <si>
    <t xml:space="preserve">3.1.3 Inspecciones y giras de campo. </t>
  </si>
  <si>
    <t xml:space="preserve">3.1.6 Generación de mapas y material cartográfico </t>
  </si>
  <si>
    <t xml:space="preserve">3.2 Promover y priorizar proyectos PINFOR en las áreas limitrofes y aledañas a las áreas protegidas, brindando asesoría técnica forestal requerida a través de alianzas estrategidas con ONG's o consultoras. </t>
  </si>
  <si>
    <t xml:space="preserve">3.2.3 Inspecciones y giras de campo. </t>
  </si>
  <si>
    <t>3.3 Promover la implementación de proyectos de recuperación de la cobertura vegetal en una franja a orilla de los cuerpos de agua en el RVS El Pucté y Petexbatún</t>
  </si>
  <si>
    <t xml:space="preserve">3.3.1 Giras de campo para concientización </t>
  </si>
  <si>
    <t>3.5 Caracterizar y monitorear la actividad de cacería en las areas protegidas de la región, con énfasis en las especies amenazadas</t>
  </si>
  <si>
    <t xml:space="preserve">3.1 Promover el establecimiento de Reservas Naturales Privadas y Parques Regionales Municipales en áreas aledañas y entre áreas protegidas, con el fin de conservarlas y ampliar el apoyo de la sociedad civil hacia la conservación. </t>
  </si>
  <si>
    <t>3. 4 Elaborar los estudios necesarios para diagnosticar el estado de contaminación en el sistema hidríco de los ríos La Pasión y Salinas, en colaboración con la fundación Defensores de la Naturaleza y el Colegio de la Frontera Sur (Eco Sur, México)</t>
  </si>
  <si>
    <t>Programa 3: Biodiversidad y Areas Protegidas</t>
  </si>
  <si>
    <t>Programa 4: Desarrollo Sostenible</t>
  </si>
  <si>
    <t xml:space="preserve">4.1. </t>
  </si>
  <si>
    <t>4.1. Diseñar y ejecutar una campaña de concientización y valorización del patrimonio natural y cultural de la región, dirigida principalmente a las comunidades vecinas, entre CONAP, IDAEH, municipalidad, sociedad civil, MINEDUC y la CISEA</t>
  </si>
  <si>
    <t>4.1.2 Spot radiales</t>
  </si>
  <si>
    <t>4.1.4 Capacitación a maestros</t>
  </si>
  <si>
    <t>4.2.1 Material impreso (afiches)</t>
  </si>
  <si>
    <t>4.2.2 Material Impreso (públicación en prensa local)</t>
  </si>
  <si>
    <t>4.2.3 Spot radiales</t>
  </si>
  <si>
    <t xml:space="preserve">4.3.2 Transporte y combustible </t>
  </si>
  <si>
    <t xml:space="preserve">4.4 Fortalecer las relaciones con COCODES de comunidades aledañas APS o asentadas antes de su declaratoria para ejercer presión sobre autores de hechos ilícitos (invasiones, saqueos, etc) con apoyo ONGS campesinas, municipalidades, iglesia y gobernación. </t>
  </si>
  <si>
    <t>4.5 Establecer convenios de cooperación entre CONAP y las Comunidades de Pozo San Román y Tierra Blanca, con el fin de evitar su expansión, regular su permanencia y reducir el impacto ambiental (analizar censos de conap, plan de ordenamiento territorial, seguimiento por la mesa de diálogo Sayaxché)</t>
  </si>
  <si>
    <t xml:space="preserve">4.5.1 Reuniones de trabajo </t>
  </si>
  <si>
    <t xml:space="preserve">4.4.2 Material de divulgación </t>
  </si>
  <si>
    <t xml:space="preserve">4.6 Facilitar el acceso a financiamiento para el establecimiento de micro empresas comunitarias vecinas a las áreas protegidas, para servicio de turismo sostenible (artesanías, hospedajes, alimentación, guiajes), y buscar el programa de micro empresas de la fundación para la conservación de Guatemala. </t>
  </si>
  <si>
    <t xml:space="preserve">4.6.3 Transporte y combustibles </t>
  </si>
  <si>
    <t xml:space="preserve">4.7 Identificar, gestionar e implementar proyectos productivos sostenibles (sistemas agroforestales y agrosilvopastoriles) y de tecnología apropiada que permitan mejorar el ingreso económico y las condiciones de los habitantes de las comunidades vecinas. </t>
  </si>
  <si>
    <t>4.7.1 Consultoria para identificar proyectos productivos sostenibles</t>
  </si>
  <si>
    <t>4.7.2 Gestionar e implementar al menos 3 proyectos productivos sostenibles anuales</t>
  </si>
  <si>
    <t>4.7.3 Viajes de campo para monitoreo y evaluación</t>
  </si>
  <si>
    <t>4.2 Desarrollar una campaña de concientización sobre la importancia y situación legal de las áreas protegidas de Petén en las regiones de origen de los invasores (Alta Verapaz, Baja Verapaz, Ixcán, Oriente y Costa Sur)</t>
  </si>
  <si>
    <t>4.3 Divulgar la ley de caza y pesca, y la normatividad relacionada</t>
  </si>
  <si>
    <t>Programa 5: Uso Público</t>
  </si>
  <si>
    <t>5.1 Promover el desarrollo turístico y la protección de RVS El Pucté, a través del involucramiento de las autoridades y grupos organizados municipales y locales de la Libertad, Las Cruces y comunidades vecinas, especialmente los Josefinos.</t>
  </si>
  <si>
    <t>2. Programa: Uso Público</t>
  </si>
  <si>
    <t>3. Sub programa: Uso Público</t>
  </si>
  <si>
    <t>5.1.1 Reuniones de trabajo</t>
  </si>
  <si>
    <t>5.2.1 Acuerdo ministerial de cobro de ingreso de visitantes nacionales y extranjeros a Aguateca</t>
  </si>
  <si>
    <t xml:space="preserve">5.2 Establecer el sistema de cobro de tarifas a las áreas protegidas de la región, con el fin de mejorar su sostenibilidad financiera, especialmente Aguateca y Ceibal, y posteriormente dos pilas, el pucté y el museo regional de sayaxché. </t>
  </si>
  <si>
    <t>5.3 Elaborar el Plan de desarrollo turístico de la Región (Inventario de atractivos turísticos, capacidad de carga, normatividad, mercadeo y promoción, sistema para cobro de tarifas, propuesta de infraestructura necesaria, etc)</t>
  </si>
  <si>
    <t>5.4 Mejorar y regular los servicios turisticos ofrecidos en la región (micro buses, lanchas, taxis, hoteles, restaurantes, guías, tour-operadores, etc), en el marco del comité de turismo y con el apoyo de la municipalidad de Sayaxché y el INGUAT</t>
  </si>
  <si>
    <t>5.5 Promocionar la Región como destino turistico, a través de la participación del comité de turismo-Sayaxché en ferias turisticas y exposiciones temporales, desarrollo de página web, elaboración-difusión de material divulgativo, promoción-visita local</t>
  </si>
  <si>
    <t>5.6 Promover el establecimiento de la politur en Sayaxché, con el fin de mejorar la seguridad del visitante</t>
  </si>
  <si>
    <t>6.1 Sistematizar el programa de mantenimiento y monitoreo permanente en cada uno de los parques y sitios arqueológicos (elaborar e implementar un plan escrito, fortalecer con criterios técnicos, documentar las intervenciones, capacitar el personal, etc).</t>
  </si>
  <si>
    <t xml:space="preserve">6.1.1 Gestionar alimentos (Q20.00 diarios) </t>
  </si>
  <si>
    <t>6.1.2 Equipo de Incendios (guantes, mascarillas, cascos, lentes y bombas)</t>
  </si>
  <si>
    <t>Programa 6: Patrimonio Arqueológico</t>
  </si>
  <si>
    <t>Sub programa: Fortalecimiento Institucional</t>
  </si>
  <si>
    <t>Director Regional, Departamento Juridico y Director Sub regional</t>
  </si>
  <si>
    <t>Secretaria Ejecutiva, Dirección Regional y Director Sub regional.</t>
  </si>
  <si>
    <t>Director Regional y Director Sub regional</t>
  </si>
  <si>
    <t xml:space="preserve"> PA Ceibal, PA Aguateca, PA Dos Pilas, RVS Petexbatún, RVS Pucté, San Román</t>
  </si>
  <si>
    <t>Direccion Regional, director del departamento juridico y Director Sub regional</t>
  </si>
  <si>
    <t>Direccion Regional, Educacion y fomento central, Director Sub Regional.</t>
  </si>
  <si>
    <t>Secretaria Ejecutiva y Dirección Regional y Director Sub regional.</t>
  </si>
  <si>
    <t>Fotografias, Informes de la actividad</t>
  </si>
  <si>
    <t>DUC Central, Dirección Técnica y Director Sub Regional</t>
  </si>
  <si>
    <t>Contratos de consultores por medio de la gestión, Ficha RAMSAR elaborada.</t>
  </si>
  <si>
    <t>Informes de resultados</t>
  </si>
  <si>
    <t>Director Sub Regional, Técnioc de Pueblos Indigenas y Técnico de Asuntos Comunitarios</t>
  </si>
  <si>
    <t>Listado de participantes, convocatorias y memoria de reuniones</t>
  </si>
  <si>
    <t>Solicitudes de adquisición de equipo, registro de inventario.</t>
  </si>
  <si>
    <t>Director Sub Regional y Asistente Administrativo.</t>
  </si>
  <si>
    <t>Solicitud, Conocimientos, Informes sobre uso de combustible.</t>
  </si>
  <si>
    <t>Facturas, Solicitudes de compra</t>
  </si>
  <si>
    <t>Solicitudes de gestión, registro de inventario, tarjestas de responsabilidad</t>
  </si>
  <si>
    <t xml:space="preserve">Solicitudes, conocimientos, libro de uso de combustible. </t>
  </si>
  <si>
    <t>Convocatorias, Informe Técnico, listado de participantes</t>
  </si>
  <si>
    <t>Solicitudes, conocimientos, Control de insumos</t>
  </si>
  <si>
    <t xml:space="preserve">Secretaria Ejecutiva, Dirección Regional, Departamento Jurídico, Director Sub Regional, Técnico de Pueblos Indigenas y Sociadad Civil </t>
  </si>
  <si>
    <t>Director Sub Regional, Asistente administrativo</t>
  </si>
  <si>
    <t>5.2.2 Autorización de impresión de boletas ante la contraloria general de cuentas</t>
  </si>
  <si>
    <t xml:space="preserve">5.2.3 Diseño e impresión de los boletos </t>
  </si>
  <si>
    <t>5.2.4 Construcción de garitas</t>
  </si>
  <si>
    <t>5.2.5 Control de visitantes de Dos Pilas, Aguateca y Ceibal</t>
  </si>
  <si>
    <t>5.3.1 Implementar las recomendaciones del estudio de Clúster del sur de Petén, hecho por Epipsi y Mazars</t>
  </si>
  <si>
    <t>5.3.2 Elaborar un plan de desarrollo turístico</t>
  </si>
  <si>
    <t>5.4.1 Capacitación a los micro empresarios en la presentación de servicios</t>
  </si>
  <si>
    <t>5.4.2 Establecer mecanismos de regulación turistica</t>
  </si>
  <si>
    <t>5.5.1 Campaña de mercadeo y publicidad</t>
  </si>
  <si>
    <t>5.5.2 Establecimiento y mantenimiento de la página web APSP</t>
  </si>
  <si>
    <t xml:space="preserve">5.6.1 Gestionar ante el INGUAT y Gobernación </t>
  </si>
  <si>
    <t>5.6.2 Alquiler y servicios básicos de la sede Politur</t>
  </si>
  <si>
    <t>Dirección Regional, Director Sub Regional, Unidad de prevención y control de incendios forestales, Asistente administrativo</t>
  </si>
  <si>
    <t xml:space="preserve">Proyector Multimedia </t>
  </si>
  <si>
    <t>1.1 Incidir para la declaratoria de una Ley de emergencia para el rescate de las AP del Suroeste de Petén, que incluya un incremento en el presupuesto para la protecciòn y el establecimiento de un comité de seguimiento</t>
  </si>
  <si>
    <t>1.9 Fortalecer la mesa de diálogo-Sayaxché, a través del estado  y ONG's, con el fin de mejorar su capacidad de apoyar las áreas protegidas (participación - COCODE, equipo, funcionamiento, ampliación programa de arrendamiento tierras con opción a compra, etc)</t>
  </si>
  <si>
    <t>1.9.1 Visita de campo</t>
  </si>
  <si>
    <t>1.9.2 Reuniones de trabajo</t>
  </si>
  <si>
    <t>Educación y fomento, Técnico Asignao</t>
  </si>
  <si>
    <t>1.4.6 Talleres de socialización</t>
  </si>
  <si>
    <t>Dirección Regional, Director Sub-Regional</t>
  </si>
  <si>
    <t>Convocatoria, Listados de participantes, informes.</t>
  </si>
  <si>
    <t>Director Sub-Regional y Técnico</t>
  </si>
  <si>
    <t>Educación y fomento, Técnico Asignado</t>
  </si>
  <si>
    <t>Dirección Técnica, Depto. Juridico y Director Sub-Regional</t>
  </si>
  <si>
    <t>Secretaria Ejecutiva, Dirección Regional y Director Sub-Regional.</t>
  </si>
  <si>
    <t>Asistente Administrativo, Director Sub-Regional</t>
  </si>
  <si>
    <t>Director Sub Regional y Técnico de Asuntos comunitarios y Pueblos Indigenas</t>
  </si>
  <si>
    <t xml:space="preserve">Solicitud, propuestas, y contrato </t>
  </si>
  <si>
    <t>Dirección Ténica, Dirección Sub-Regional y Técnico de asuntos comunitarios, Depto. Juridico</t>
  </si>
  <si>
    <t>Técnico de asuntos comunitarios y Director Sub-Regional, Educación y fomento, Depto. Juridico, Depto. Ordenamiento Territorial</t>
  </si>
  <si>
    <t>Cartuchos para Impresoras Canon iP 2700</t>
  </si>
  <si>
    <t>Pares</t>
  </si>
  <si>
    <t>Director Sub-Regional, Técnico de control y vigilancia, UCP Region Petén</t>
  </si>
  <si>
    <t>Convocatorias, listado de participantes, memoria de reuniones, fotografias</t>
  </si>
  <si>
    <t>Solicitudes, conocimiento, libro de registro uso de combustible.</t>
  </si>
  <si>
    <t>2.1.4 Transporte y combustible para patrullajes terrestres conjuntos, (Operativos mensuales para aguateca, ceibal, dos pilas,  El Pucté,  y San Román, en función de las áreas priorizadas)</t>
  </si>
  <si>
    <t>Director Sub-Regional y Asitente Administrativo</t>
  </si>
  <si>
    <t>Director Sub-Regional, Asitente Administrativo y técnico de control y vigilancia</t>
  </si>
  <si>
    <t>Director Sub-Regional, Asitente Administrativo, técnico de control y vigilancia, técnico de vida silvestre</t>
  </si>
  <si>
    <t>Secretaría Ejecutiva, Director Sub-Regional y Asistente administrativo</t>
  </si>
  <si>
    <t>Director Sub-Regional Y Asitente Administrativo</t>
  </si>
  <si>
    <t>Director Regional, Director Sub-Regional, Técnico de control y vigilancia</t>
  </si>
  <si>
    <t>Director Sub-Regional, Técnico Forestal, y CIF-Municipal</t>
  </si>
  <si>
    <t>Director Sub-Regional, Asitente Administrativo y técnico forestal</t>
  </si>
  <si>
    <t>2.2.4 Gestionar Raciones frías, para la operativización de los diferentes puestos de control, de los Complejos I y II, APSUR.</t>
  </si>
  <si>
    <t>2.2.5 Implementar el plan de control y prevención de incendios forestales del municipio de Sayaxché, a través de CIF'M Sayaxché</t>
  </si>
  <si>
    <t>Director Sub-Regional, Educación y fomento, Unidad de Prevención y control de incendios forestales y Técnico Forestal</t>
  </si>
  <si>
    <t>Director Sub-Regional, Asistente administrativo, y CIF-Municipal</t>
  </si>
  <si>
    <t>2.3.6 Agua purificada (Fase de combate)</t>
  </si>
  <si>
    <t>Requisiciones, conocimiento de entrega y cuadro de control</t>
  </si>
  <si>
    <t>Solicitud, conocimientos, libro de registro uso de combustible</t>
  </si>
  <si>
    <t xml:space="preserve">Material divulgativo, Diseño, Informe Técnico, </t>
  </si>
  <si>
    <t>Director Sub-Regional,Técnico Forestal y Depto. Educación y Fomento</t>
  </si>
  <si>
    <t>Director Sub-Regional, Técnico Forestal y Técnico de Enlaces Municipales</t>
  </si>
  <si>
    <t>Director Sub-Regional, y Técnico Forestal</t>
  </si>
  <si>
    <t>Director Sub-Regional, Asistente Administrativo, y Técnico Forestal</t>
  </si>
  <si>
    <t xml:space="preserve">3.1.5 Elaboración, llenado y tramitación del formularios. </t>
  </si>
  <si>
    <t>Técnico de SIGAP, Petén, Director Sub-Regional, Técnico Forestal</t>
  </si>
  <si>
    <t>Director Sub-Regional, Técnico Forestal, Director del CEMEC</t>
  </si>
  <si>
    <t>Formularios de solicitudes de ingreso al SIGAP</t>
  </si>
  <si>
    <t>3.1.2 Talleres de socialización de los Parques Regionales Municipales y/o Reservas Naturales Privadas.</t>
  </si>
  <si>
    <t>Giras de Campo</t>
  </si>
  <si>
    <t>3.1.4 Aquisición de equipo, materilaes e insumos a utilizar en los talleres y visitas de campo</t>
  </si>
  <si>
    <t>Dirección Regional, Director Sub-Regional y Técnico Forestal</t>
  </si>
  <si>
    <t>1.1.4 Contratación de Servicio profesionales</t>
  </si>
  <si>
    <t xml:space="preserve">solicitud, propuestas, y contrato </t>
  </si>
  <si>
    <t>3.2.2 Contratación de Servicio profesionales</t>
  </si>
  <si>
    <t xml:space="preserve">Solicitud, propuestas,  y contrato </t>
  </si>
  <si>
    <t>Director Sub-Regional y Técnico Forestal</t>
  </si>
  <si>
    <t>Director de Educación y fomento, Director Sub-Regional</t>
  </si>
  <si>
    <t>Director Sub-Regional, Técnico Forestal y Municipalidad (Técnico forestal)</t>
  </si>
  <si>
    <t xml:space="preserve">3.3.2 Tranmisión de Spot radiales, en los diferentes medio de comunicación radial. </t>
  </si>
  <si>
    <t>3.3.4 Implementación de un vivero forestal, CONAP y Municipalidad de Sayaxché</t>
  </si>
  <si>
    <t>Materiales establecimiento de Vívero Forestal</t>
  </si>
  <si>
    <t>Giras de Campo para cocientización</t>
  </si>
  <si>
    <t>Director Sub Regional, Asistente Administrativo, Departamento de Vida Silvestre</t>
  </si>
  <si>
    <t>3.4.1 Aquisición de Equipo para análisis de calidad de agua (Equipo de Laboratoria y Kit de reactivos)</t>
  </si>
  <si>
    <t>Director Sub Regional, Técnico de vida silvestre, y Departamento de Vida Silvestre</t>
  </si>
  <si>
    <t>3.4.3 Arrendamiento de Transporte acuático, para las inspecciones de campo.</t>
  </si>
  <si>
    <t>Solicitudes, requisición de insumos, fotografias, informe técnico</t>
  </si>
  <si>
    <t>3.4.2 Capacitación a personal (talleres)</t>
  </si>
  <si>
    <t xml:space="preserve">Director Sub-Regional, Técnico de vida silvestre y Departamento de Vida Silvestre, </t>
  </si>
  <si>
    <t xml:space="preserve">3.4.3 Monitoreos e inspecciones acuaticas en los afluentes de agua establecidos para el muestreo y analisis respectivo. </t>
  </si>
  <si>
    <t xml:space="preserve">Secretaría Ejecutiva, Dirección Regional, Director Sub-Regional, Técnico de vida silvestre </t>
  </si>
  <si>
    <t>3.5.1 Contración de Consultoría para la elaboración del diagnóstico de cacería, en las APSUR.</t>
  </si>
  <si>
    <t>Solicitud, términos de referencia, licitación, contrato, Diagnostico presentado</t>
  </si>
  <si>
    <t>Boleta de recolección e Informe de colecta de datos</t>
  </si>
  <si>
    <t xml:space="preserve">3.5.2 Elaboración e implementación de Boletas de recolección de datos de fauna silvestre </t>
  </si>
  <si>
    <t>4.1.1  Gestionar la obtención de material impreso (afiches, trifoliares, Cartillas de educación, libros de colorear)</t>
  </si>
  <si>
    <t>Solicitudes, Diseño, material divulgativo</t>
  </si>
  <si>
    <t>3.3.3 Elaboración e Impresión de Afiches</t>
  </si>
  <si>
    <t>Convocatorias, fotografias, Listado de participantes.</t>
  </si>
  <si>
    <t>Secretaría Ejecutiva, Director Regional, Sub-Regional, Depto. Educación y fomento</t>
  </si>
  <si>
    <t>4.3.1 Eventos de divulgación (Talleres)</t>
  </si>
  <si>
    <t>Director Sub-Regional / Técnico de vida silvestre, Educación y Fomento, Departamento Jurídico</t>
  </si>
  <si>
    <t>Director Sub-Regional y asistente administrativo</t>
  </si>
  <si>
    <t xml:space="preserve">4.4.1 Reuniones informativas </t>
  </si>
  <si>
    <t>Gasolina(Galones)</t>
  </si>
  <si>
    <t>4.6.1 Asistencia técnica profesional a micro empresas en establecimiento y funcionamiento (servicios profesionales)</t>
  </si>
  <si>
    <t xml:space="preserve">Secretaría Ejecutiva, Director Sub-Regional, Técnico de asuntos comunitarios, Técnico de pueblos indígenas y sociedad civil  </t>
  </si>
  <si>
    <t>Solicitud, contrato, Listado de participantes, convocatorias (# de reuniones), Informe técnico</t>
  </si>
  <si>
    <t xml:space="preserve">Director Sub-Regional, Educación y fomento,  Técnico de asuntos comunitarios, Técnico de pueblos indígenas y sociedad civil  </t>
  </si>
  <si>
    <t>4.6.2 Eventos de capacitación (apoyo de servicios profesionales)</t>
  </si>
  <si>
    <t>Convocatoria, listado de participantes, fotografias, informe de actividad</t>
  </si>
  <si>
    <t>Solicitud, conocimientos y libro de registro uso de combustible</t>
  </si>
  <si>
    <t>Director Sub-Regional, Asistente administrativo</t>
  </si>
  <si>
    <t xml:space="preserve">Director Sub-Regional, técnico de asuntos comunitarios, técnico de pueblos indígenas y sociedad civil  </t>
  </si>
  <si>
    <t>Solicitudes de gestiones, actas, fotografias, informes técnicos</t>
  </si>
  <si>
    <t xml:space="preserve">Secretaría Ejecutiva, Director Regional, Director Sub-Regional,   </t>
  </si>
  <si>
    <t>Solicitud, términos de referencia, licitación, contrato, documento de consultoria</t>
  </si>
  <si>
    <t xml:space="preserve">Fotografias, Informe técnico </t>
  </si>
  <si>
    <t>Directo Sub-Regional, Ténico forestal, Técnico de asuntos comunitarios, Técnico de pueblos indígenas y sociedad civil</t>
  </si>
  <si>
    <t>Convocatorias, Listado de participantes, memoria de reuniones, fotografias</t>
  </si>
  <si>
    <t>Dirección Regional, Departamento Jurídico, DGPCN-IDAEH, Director Sub-Regional</t>
  </si>
  <si>
    <t xml:space="preserve">Solicitud de gestión, mapas, polígonos definidos, informe . </t>
  </si>
  <si>
    <t>Delimitación de las áreas de uso público</t>
  </si>
  <si>
    <t>Director  Sub-regional, Inspector Regional de la DGPNC e IDAEH, Depto. Turismo Municipalidad</t>
  </si>
  <si>
    <t>Director Sub-Regional, Inspector Regional de la DGPNC e IDAEH, Educación y Fomento, Depto. Turismo Municipalidad</t>
  </si>
  <si>
    <t>Convocatorias, listado de participantes, fotografias, informe.</t>
  </si>
  <si>
    <t>5.3.3 Contratación de Servicio profesionales</t>
  </si>
  <si>
    <t>Secretaria Ejecutiva, Dirección Regional y Director Sub regional, Inspector Regional de la DGPNC-IDAEH, Depto. Turismo Municipalidad</t>
  </si>
  <si>
    <t>Solicitudes de gestión, página web elaborada</t>
  </si>
  <si>
    <t xml:space="preserve">Dirección Regional, Director Sub-Regional,  Inspector DGPNC-IDAEH, Municipalidad (Comité de turismo) </t>
  </si>
  <si>
    <t xml:space="preserve">Gobernación departamental, INGUAT, Director Sub-Regional,  Inspector DGPNC-IDAEH, Municipalidad (Comité de turismo) </t>
  </si>
  <si>
    <t>6.1.3 Otros Equipos y Herramientas: (chapeadoras, radios, paneles solares,  machetes, limas, linternas, baterias, Uniformes, capas, botas, gorras, mochilas, gafetes, playeras y chumpas)</t>
  </si>
  <si>
    <t>6.1.4 Combustible y lubricantes</t>
  </si>
  <si>
    <t>Dirección Regional, Director Sub-Regional, Asistente administrativo</t>
  </si>
  <si>
    <t>Dirección Regional, Director Sub-Regional, Unidad de prevención y control de incendios forestales, Asistente administrativo</t>
  </si>
  <si>
    <t>Carpas</t>
  </si>
  <si>
    <t>2.1.5 Decomisos de especímenes de flora y fauna</t>
  </si>
  <si>
    <t>1.9.3 Contratación de Servicio profesionales</t>
  </si>
  <si>
    <t>1.9.4 Alianzas Estrategicas</t>
  </si>
  <si>
    <t>1.9.5 Capacitacion/adiestramientos recibidos por el personal de la unidad de gestion</t>
  </si>
  <si>
    <t>Secretaria Ejecutiva, Director Sub-Regional, Coodinador de Operaciones APSUR.</t>
  </si>
  <si>
    <t>2.1.6 Transporte y combustible para patrullajes acuáticos en los Refugios de Vida Silvestre El Pucté y Laguna Petexbatún</t>
  </si>
  <si>
    <t>2.1.7 Equipo para patrullaje (mochilas, linternas de mano, capas, botas, lámparas de halógeno, cámara, GPS, binoculares, radios receptores y bases, carpas, motosierras, cantimploras, paneles solares, baterías, vehiculos)</t>
  </si>
  <si>
    <t>2.1.9 Gestionar 2 vehículos de doble tracción para patrullajes</t>
  </si>
  <si>
    <t>2.1.10 Construcción de Puesto de control u otra infraestructura (1 en el cruce del pato, 1 en cruce de las muñecas, 1 en el ceibal, 1 en dos pilas, 1 en pucté y 2 en san román uno por la torre y el otro por la soledad)</t>
  </si>
  <si>
    <t>2.1.11 Incentivo para informantes clave</t>
  </si>
  <si>
    <t>2.1.8 Raciones frías para patrullajes</t>
  </si>
  <si>
    <t>2.1.12 Declaraciones testimoniales y atencion de solicitudes, sobre hechos ilicitos requeridos por el Organismo Judicial y el MP</t>
  </si>
  <si>
    <t>2.1.13 Peritajes técnicos  sobre hechos ilictos requeridos por el Organismo Judicial o El Ministerio Publico</t>
  </si>
  <si>
    <t>2.1.14 Inspeccion de campo para la emision de permisos especiales forestales para administradores de AP de la region</t>
  </si>
  <si>
    <t>Declaraciones/oficios/informes</t>
  </si>
  <si>
    <t>Informe Técnico</t>
  </si>
  <si>
    <t>Director Sub-Regional, Técnicos, Guardarecursos</t>
  </si>
  <si>
    <t>2.1.15 Contratación de Servicio profesionales</t>
  </si>
  <si>
    <t>2.2.2 Equipamiento de 4 brigadas comunitarias comunidades prioritarias aledañas a las áres protegidas de los Complejos I y II, (bombas de mochila, machetes, limas, escobetas, rastrillos, motosierras)</t>
  </si>
  <si>
    <t>2.3.10 Actividades agrícolas / Rozas Agrícolas (acompañamiento a comunidades)</t>
  </si>
  <si>
    <t>2.3.11 Delimitación y señalización física de los linderos de las Áreas en el SIGAP</t>
  </si>
  <si>
    <t>2.3.12 Monitoreo de puntos susceptibles a incendios forestales mediante patrullajes aereos</t>
  </si>
  <si>
    <t>2.3.13 Registro y estadistica de incendios forestales atendidos</t>
  </si>
  <si>
    <t>Informe técnico con kiolometrajes reliazados</t>
  </si>
  <si>
    <t>Base de datos de la temporada</t>
  </si>
  <si>
    <t>Técnico asignado Director Sub-Regional Guardarecursos, y CIF-Municipal</t>
  </si>
  <si>
    <t>Técnico de Control y Vigilancia/Secretaria</t>
  </si>
  <si>
    <t>3.2.1 Brindar asesoría técnica a las personas interesadas en los proyectos PINFOR</t>
  </si>
  <si>
    <t>3.2.5 Evaluaciones de planes de manejo forestal para cambio de uso de suelo</t>
  </si>
  <si>
    <t>3.2.6 Evaluaciones de planes de manejo para aprovechamiento forestal</t>
  </si>
  <si>
    <t>3.2.7 Monitoreo de credenciales de consumo forestal familiar en Área Protegida</t>
  </si>
  <si>
    <t>3.2.8 Inspecciones técnicas previo a emisión de guías de transporte</t>
  </si>
  <si>
    <t>3.2.4 Monitoreo de proyectos PINFOR y PINPEP en Área Protegida</t>
  </si>
  <si>
    <t>Informe téncio</t>
  </si>
  <si>
    <t>Informe monitoreo (incluye número de consumos)</t>
  </si>
  <si>
    <t>Técnico de Manejo Forestal, Director Sub-Regional</t>
  </si>
  <si>
    <t>4.1 5 Seguimiento a proyectos de fortalecimiento en áreas protegidas para optar a financiamiento de FONACON.</t>
  </si>
  <si>
    <t>4.3.3 Inspecciones técnicas previo a emisión de licencias de pesca.</t>
  </si>
  <si>
    <t>Técnico Forestal, Técnico de Control y Vigilancia, Director Sub-Regional</t>
  </si>
  <si>
    <t>4.5.2 Gestión de resolución de conflictos en Áreas Protegidas</t>
  </si>
  <si>
    <t xml:space="preserve">4.5.3 Apoyo y acompañamiento técnico a grupos comunitarios, municipalidades, OG´s y ONG´s </t>
  </si>
  <si>
    <t xml:space="preserve">Acta de reunión, ayuda de memoria, informe de proceso (para la búsqueda de acuerdo), </t>
  </si>
  <si>
    <t xml:space="preserve">Informes, solicitudes </t>
  </si>
  <si>
    <t>Director Sub Regional y Técnico de Asuntos Comunitarios, Pueblos Indigenas y Sociedad Civil</t>
  </si>
  <si>
    <t>4.6.4 Establecimiento de micro empresas (3 empresas en las áreas protegidas)</t>
  </si>
  <si>
    <t>4.1.3 Eventos de concientización y valoración (Educación Ambiental Sobre AP y Diversidad Biologica).</t>
  </si>
  <si>
    <t>1.2 Promover la inclusion de los sitios arqueologicos y el patrimonio natural de la region como sitio de patrimonio mundial, como parte de la denominada ruta de los rios la pasion y usumacinta y ruta maya.</t>
  </si>
  <si>
    <t>IDAEH, Director Subregional, Dirección Regional</t>
  </si>
  <si>
    <t>IDAEH, Director Subregional, Dirección Regional y Juridico</t>
  </si>
  <si>
    <t xml:space="preserve">1.2.1. Reuniones de trabajo </t>
  </si>
  <si>
    <t>1.4 Realizar una campaña de comunicación que incida en la opinión pública, con el fin de generar preocupación y accion sobre la conservación de las AP del SO-Petén, con el apoyo de CALAS, Madre Selva, etc.</t>
  </si>
  <si>
    <t xml:space="preserve">PA Ceibal, PA Aguateca, PA Dos Pilas, RVS Petexbatún, RVS Pucté, RB San Román, Sayaxché. </t>
  </si>
  <si>
    <t>informe de giras realizadas, listado de participantes</t>
  </si>
  <si>
    <t>1.6.1 Tramitar transporte y combustible para viajes de acercamiento a Tikindustria y otras Empresas que se dedican al cultivo de palman africana.</t>
  </si>
  <si>
    <t>Reuniones de acercamiento, fotografias, informes de las actividades.</t>
  </si>
  <si>
    <t>DUC, Educación y Fomento, Dirección Subregional</t>
  </si>
  <si>
    <t>Director Sub Regional, Asistente Administrativo</t>
  </si>
  <si>
    <t>Director Sub-Regional, Educación y Fomento, Dirección Técnica, Departamento Juridico</t>
  </si>
  <si>
    <t>Secretaria Ejecutiva, Director Sub-Regional, Dirección Técnica.</t>
  </si>
  <si>
    <t>Convocatoria, Listado de participantes, y memoria de reuniones</t>
  </si>
  <si>
    <t>Convocatoria, informe de participacion, Diploma o constancias.</t>
  </si>
  <si>
    <t xml:space="preserve">1.10.1 Equipo y mobiliario (3 computadoras, 2 impresoras laser, 1 vehiculo, una lancha, 1 motor marino, 2 gps, 2 càmaras, 5 escritorios, 5 sillas, 2 estanterias, 2 archivos, 1 mesa, 1 /seciones con 6 sillas, 1 proyector). </t>
  </si>
  <si>
    <t>Secretaria Ejecutiva, Director Regional, Director Sub Regional, Depto. Administrativo Financiero, IDAEH, Municipalidad.</t>
  </si>
  <si>
    <t>Técnico de Control y Vigilancia/Técnico Manejo  Forestal</t>
  </si>
  <si>
    <t>Informe técnico/conocimientos de recepción de los decomisos/Previción Policial</t>
  </si>
  <si>
    <t>Director Regional y Director Sub-Regional, Depto. Administrativo Financiero</t>
  </si>
  <si>
    <t>Director Sub-Regional, Técnico de control y vigilancia y Asitente Administrativo, Depto. Administrativo-Financiero</t>
  </si>
  <si>
    <t>Ordenes del MP, Informe Técnico</t>
  </si>
  <si>
    <t>Informe Técnico, credenciales del aprovechamiento especial</t>
  </si>
  <si>
    <t>Director Sub-Regional, Técnico Forestal, SE-CONRED, CIF-Municipalidad</t>
  </si>
  <si>
    <t>Dirección Subregional, Técnico Forestal, Depto. Educación y fomento, CIF-Municipal</t>
  </si>
  <si>
    <t>2.3.3 Impresión de material divulgativo (afiches, trifoliares, mantas vinilicas, manuales- fase de prevención)</t>
  </si>
  <si>
    <t>Solicitudes, requisiciones, diseños, material divulgativo, informes</t>
  </si>
  <si>
    <t xml:space="preserve">Asistente administrativo, </t>
  </si>
  <si>
    <t>Técnico Forestal Director Sub-Regional y CIF-Municipal</t>
  </si>
  <si>
    <t>Director Sub-Regional, Técnico Forestal, CEMEC, UCP y UPCIF</t>
  </si>
  <si>
    <t>Reportes  monitoreo puntos de calor.</t>
  </si>
  <si>
    <t>Director Sub-Regional, Administrativo, Técnicos, Dirección técnica Depto Palnificación</t>
  </si>
  <si>
    <t>Propuestas de proyectos, Resolución de aprobación, Informes técnicos</t>
  </si>
  <si>
    <t>Solicitudes, planes de manejo elaborados y presentados por usuarios</t>
  </si>
  <si>
    <t>Solicitudes, Diseño, material divulgativo, conocimientos de entrega.</t>
  </si>
  <si>
    <t>Solicitudes, Spot, contrato con medio de comunicación, facturas.</t>
  </si>
  <si>
    <t>Director Sub-Regional, Técnico asignado Depto. Educación y fomento</t>
  </si>
  <si>
    <t>Director Sub-Regional, Técnico asignado, Depto. Educación y fomento</t>
  </si>
  <si>
    <t>Director  Sub-Regional, Técnico asignado, Depto. Educación y fomento</t>
  </si>
  <si>
    <t>Solicitudes, Diseño, material divulgativo, publicación en medios locales</t>
  </si>
  <si>
    <t>Director Sub Regional, Técnico asignado, Depto. Educación y Fomento</t>
  </si>
  <si>
    <t xml:space="preserve">Director Sub-Regional , Técnico asignado, Depto. Juridico, Depto. Educación y Fomento </t>
  </si>
  <si>
    <t>Director Sub Regional, ténico forestal, técnico de asuntos comunitarios, técnico de pueblos indígenas y sociedad civil</t>
  </si>
  <si>
    <t>3. Sub programa:  Protección y Vigilancia</t>
  </si>
  <si>
    <t>Director Sub-Regional, Técnico asignado, Depto. Educación y Fomento</t>
  </si>
  <si>
    <t>Inspector Regional de la DGPNC-IDAEH, Director Sub-Regional, Técnico asignado</t>
  </si>
  <si>
    <t xml:space="preserve">DGPCN-IDAEH, Director Sub-Regional, Dirección Regional, CEMEC, </t>
  </si>
  <si>
    <t>5.2.6 Delimitación poligonal del uso público para ceibal, dos pilas, aguateca y el Pucté</t>
  </si>
  <si>
    <t>5.2.7 Definición y construcción de áreas de servicio turístico comunitarios para dos pilas, aguateca, el pucté y ceibal</t>
  </si>
  <si>
    <t>5.4.3 Contratación de Servicios profesionales</t>
  </si>
  <si>
    <t>Dirección Regional, Director Sub-Regional, Educación y Fomento, DGPNC-IDAEH, Turismo Municipalidad</t>
  </si>
  <si>
    <t>Dirección Regional, Director Sub-Regional, Educación y Fomento, Depto. de Informatica, DGPNC-IDAEH, Turismo Municipalidad</t>
  </si>
  <si>
    <t>Solicitud de gestión, informes</t>
  </si>
  <si>
    <t>Monumentos Culturales Dos Pilas, Ceibal, Aguateca y SA Sayaxché</t>
  </si>
  <si>
    <t xml:space="preserve">4. Resultado esperado: Para el 2009, se ha fortalecido la capacidad de CONAP, IDAEH-DGPCN y Municipalidad de Sayaxché de manejar las APSOP, a través de realizar incidencia pública y política a nivel legislativo, ejecutivo y de la sociedad civil que resulte en una mayor presencia física en las áreas protegidas y en la reducción de amenazas. </t>
  </si>
  <si>
    <t>4. Resultado esperado:  Para el año 2008, se ha implementado la estructura administrativa propuesta integrada entre CONAP y la jefatura de Monumentos Prehispanicos que responda a la necesidad de un manejo coherente y sostenible del patrimonio natural y cultural, así como de las relaciones comunitarias e institucionales.</t>
  </si>
  <si>
    <t>4. Resultado esperado: Para el 2012 se han detenido por completo las nuevas invasiones a los parques arqueológicos de Dos Pilas, Aguateca y Ceibal, se han eliminado totalmente las existentes y se ha iniciado el proceso de regeneración natural. El área afectada por incendios forestales se ha reducido en un 50% dentro de las áreas protegidas y los ejidos municipales.</t>
  </si>
  <si>
    <t>4. Resultado esperado: Para el año 2012, el avance de la frontera agrícola y ganadera ha disminuido en un 50% en las zonas núcleo de la Reserva Biológica San Román y Refugio de Vida Silvestre el Pucté, y un 20% en las zonas de amortiguamiento de las Áreas Protegidas del Suroeste de Petén.</t>
  </si>
  <si>
    <t>4. Resultado esperado: Para el año 2012 se han identificado las fuentes y los puntos más críticos de contaminación hídrica y se han iniciado medidas para su mitigación. Se ha reducido la cacería de las especies más amenazadas en la región (jaguar, danta, etc) y especialmente en las áreas protegidas.</t>
  </si>
  <si>
    <t>4. Resultado esperado: Para el 2012 se ha mejorado la identificación de las comunidades q'eqchi' con áreas protegidas a través de la generación de beneficios directos-indirectos, el reconocimiento de sus lugares sagrados y la revalorización de su pasado histórico como pueblo maya.</t>
  </si>
  <si>
    <t>4. Resultado esperado: Para el 2012 Sayaxché se ha convertido en atractivo turístico regional y el uso público en Aguateca, Dos Pilas, Ceibal y El Pucté se encuentra normado y regulado, con el fin de generar ingresos, mejorar la sostenibilidad de las áreas protegidas y revalorizar el patrimonio natural y cultural.</t>
  </si>
  <si>
    <t>4. Resultado esperado: Para el año 2012 se habrá reducido 1 o menos de los casos de saqueo y destrucción de edificaciones y robo de estelas en cada sitio principal de la región, siendo estos Ceibal, Dos Pilas, Arroyo de Piedra, Tamarindito, Aguateca y Altar de Sacrificios.</t>
  </si>
  <si>
    <r>
      <t xml:space="preserve">Objetivo Específico 1.1  </t>
    </r>
    <r>
      <rPr>
        <sz val="10"/>
        <rFont val="Arial"/>
        <family val="2"/>
      </rPr>
      <t xml:space="preserve">Para el 2009, se ha fortalecido la capacidad de CONAP, IDAEH-DGPCN y Municipalidad de Sayaxché de manejar las APSOP, a través de realizar incidencia pública y política a nivel legislativo, ejecutivo y de la sociedad civil que resulte en una mayor presencia física en las áreas protegidas y en la reducción de amenazas. </t>
    </r>
  </si>
  <si>
    <r>
      <rPr>
        <b/>
        <sz val="10"/>
        <rFont val="Arial"/>
        <family val="2"/>
      </rPr>
      <t xml:space="preserve">Objetivo Específico 1.2: </t>
    </r>
    <r>
      <rPr>
        <sz val="10"/>
        <rFont val="Arial"/>
        <family val="2"/>
      </rPr>
      <t>Para el año 2008, se ha implementado la estructura administrativa propuesta integrada entre CONAP y la jefatura de Monumentos Prehispanicos que responda a la necesidad de un manejo coherente y sostenible del patrimonio natural y cultural, así como de las relaciones comunitarias e institucionales.</t>
    </r>
  </si>
  <si>
    <r>
      <rPr>
        <b/>
        <sz val="10"/>
        <color indexed="8"/>
        <rFont val="Arial"/>
        <family val="2"/>
      </rPr>
      <t>Objetivo Específico 2.1:</t>
    </r>
    <r>
      <rPr>
        <sz val="10"/>
        <color indexed="8"/>
        <rFont val="Arial"/>
        <family val="2"/>
      </rPr>
      <t xml:space="preserve"> Para el 2012 se han detenido por completo las nuevas invasiones a los parques arqueológicos de Dos Pilas, Aguateca y Ceibal, se han eliminado totalmente las existentes y se ha iniciado el proceso de regeneración natural.</t>
    </r>
  </si>
  <si>
    <r>
      <t xml:space="preserve">Objetivo Específico 3.1: </t>
    </r>
    <r>
      <rPr>
        <sz val="10"/>
        <rFont val="Arial"/>
        <family val="2"/>
      </rPr>
      <t>Para el año 2012, el avance de la frontera agrícola y ganadera ha disminuido en un 50% en las zonas núcleo de la Reserva Biológica San Román y Refugio de Vida Silvestre el Pucté, y un 20% en las zonas de amortiguamiento de las Áreas Protegidas del Suroeste de Petén.</t>
    </r>
  </si>
  <si>
    <r>
      <t xml:space="preserve">Objetivo Específico 3.2: </t>
    </r>
    <r>
      <rPr>
        <sz val="10"/>
        <rFont val="Arial"/>
        <family val="2"/>
      </rPr>
      <t>Para el año 2012 se han identificado las fuentes y los puntos más críticos de contaminación hídrica y se han iniciado medidas para su mitigación. Se ha reducido la cacería de las especies más amenazadas en la región (jaguar, danta, etc) y especialmente en las áreas protegidas.</t>
    </r>
  </si>
  <si>
    <r>
      <t xml:space="preserve">Objetivo Específico 4.1: </t>
    </r>
    <r>
      <rPr>
        <sz val="10"/>
        <rFont val="Arial"/>
        <family val="2"/>
      </rPr>
      <t xml:space="preserve"> Para el 2012 se ha mejorado la identificación de las comunidades q'eqchi' con áreas protegidas a través de la generación de beneficios directos-indirectos, el reconocimiento de sus lugares sagrados y la revalorización de su pasado histórico como pueblo maya.</t>
    </r>
  </si>
  <si>
    <r>
      <t xml:space="preserve">Objetivo Específico 4.2: </t>
    </r>
    <r>
      <rPr>
        <sz val="10"/>
        <rFont val="Arial"/>
        <family val="2"/>
      </rPr>
      <t>Para el 2012 se ha mejorado la identificación de las comunidades q'eqchi' con áreas protegidas a través de la generación de beneficios directos-indirectos, el reconocimiento de sus lugares sagrados y la revalorización de su pasado histórico como pueblo maya.</t>
    </r>
  </si>
  <si>
    <r>
      <t xml:space="preserve">Objetivo Específico 4.3: </t>
    </r>
    <r>
      <rPr>
        <sz val="10"/>
        <rFont val="Arial"/>
        <family val="2"/>
      </rPr>
      <t>Para el 2012 se ha mejorado la identificación de las comunidades q'eqchi' con áreas protegidas a través de la generación de beneficios directos-indirectos, el reconocimiento de sus lugares sagrados y la revalorización de su pasado histórico como pueblo maya.</t>
    </r>
  </si>
  <si>
    <r>
      <t>Objetivo Específico 6.1:</t>
    </r>
    <r>
      <rPr>
        <sz val="10"/>
        <rFont val="Arial"/>
        <family val="2"/>
      </rPr>
      <t xml:space="preserve"> Para el año 2012 se habrá reducido 1 o menos de los casos de saqueo y destrucción de edificaciones y robo de estelas en cada sitio principal de la región, siendo estos Ceibal, Dos Pilas, Arroyo de Piedra, Tamarindito, Aguateca y Altar de Sacrificios.</t>
    </r>
  </si>
  <si>
    <t>Serv. Vehículo (6 al año)</t>
  </si>
  <si>
    <t>Serv. Motocicletas (3 al año)</t>
  </si>
  <si>
    <t>Serv. Cuatrimotos(4 al año)</t>
  </si>
  <si>
    <t>Impresión y reproducción de material divulgativo (600 afiches, 500 trifoliares)</t>
  </si>
  <si>
    <t xml:space="preserve">Talleres de Socialización </t>
  </si>
  <si>
    <t>Spots radiales (56 menciones mensuales)</t>
  </si>
  <si>
    <t>Diseño de material audiovisual (Spot televisivo)</t>
  </si>
  <si>
    <t>Impresión de material divulgativo (200 afiches y 300 trifoliares)</t>
  </si>
  <si>
    <t>Impresión de material divulgativo (400 afiches y 600 trifoliares)</t>
  </si>
  <si>
    <t>Motor Marino 4 tiempos 25HP</t>
  </si>
  <si>
    <t>Trailer para transportar lancha</t>
  </si>
  <si>
    <t>Detergentes en Polvo 5 libras</t>
  </si>
  <si>
    <t>Lapices (unidad)</t>
  </si>
  <si>
    <t>Lapiceros (unidad)</t>
  </si>
  <si>
    <t>SECRETARIA EJECUTIVA DEL CONSEJO NACIONAL DE AREAS PROTEGIDAS -CONAP-</t>
  </si>
  <si>
    <t>DEPARTAMENTO DE UNIDADES DE CONSERVACIÓN</t>
  </si>
  <si>
    <t>Detalle presupuestario por Programa de Manejo</t>
  </si>
  <si>
    <t>Programa</t>
  </si>
  <si>
    <t>OTRAS</t>
  </si>
  <si>
    <t>Total (Q)</t>
  </si>
  <si>
    <t>GRUPO</t>
  </si>
  <si>
    <t>Detalle presupuestario por Grupo de Gasto</t>
  </si>
  <si>
    <t>Grupo 0</t>
  </si>
  <si>
    <t>Grupo 1</t>
  </si>
  <si>
    <t>Grupo 2</t>
  </si>
  <si>
    <t>Grupo 3</t>
  </si>
  <si>
    <t>COMPLEJOS I Y II, ÁREAS PROTEGIDAS DEL SUROESTE DE PETÉN.</t>
  </si>
  <si>
    <t>TOTAL-------------</t>
  </si>
  <si>
    <t>TOTAL---------</t>
  </si>
  <si>
    <t>2.3.15 Seguimiento a proyectos de fortalecimiento en áreas protegidas para optar a financiamiento de FONACON.</t>
  </si>
  <si>
    <t>Contratación de 15 bomboeros foretales (5 meses)</t>
  </si>
  <si>
    <t>O31</t>
  </si>
  <si>
    <t>Contratación de 15 Guardarrecusos (12 meses)</t>
  </si>
  <si>
    <t>2.1.16 Contratación de Personal guardarrecusos (15 Gr, durante 12 meses)</t>
  </si>
  <si>
    <t>2.3.14 Contratación de una cuadrilla de bomberos forestales (15 BF, durante 5 meses)</t>
  </si>
  <si>
    <t>PLAN OPERATIVO ANUAL 2016</t>
  </si>
  <si>
    <t>Resultado Esperado 2,016</t>
  </si>
  <si>
    <t xml:space="preserve">Cuadro 1. Presupueto Ideal para el año 2016, por área protegida. </t>
  </si>
</sst>
</file>

<file path=xl/styles.xml><?xml version="1.0" encoding="utf-8"?>
<styleSheet xmlns="http://schemas.openxmlformats.org/spreadsheetml/2006/main">
  <numFmts count="3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Q&quot;#,##0.00"/>
    <numFmt numFmtId="183" formatCode="&quot;Q&quot;#,##0"/>
    <numFmt numFmtId="184" formatCode="0.0"/>
    <numFmt numFmtId="185" formatCode="#,##0.0"/>
  </numFmts>
  <fonts count="6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indexed="4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628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 vertical="justify"/>
    </xf>
    <xf numFmtId="0" fontId="0" fillId="0" borderId="0" xfId="0" applyFont="1" applyAlignment="1">
      <alignment/>
    </xf>
    <xf numFmtId="49" fontId="1" fillId="0" borderId="11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2" fontId="0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49" fontId="1" fillId="0" borderId="20" xfId="0" applyNumberFormat="1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9" fillId="0" borderId="18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vertical="top" wrapText="1"/>
    </xf>
    <xf numFmtId="182" fontId="1" fillId="0" borderId="23" xfId="0" applyNumberFormat="1" applyFont="1" applyBorder="1" applyAlignment="1">
      <alignment horizontal="center" vertical="center"/>
    </xf>
    <xf numFmtId="182" fontId="1" fillId="0" borderId="24" xfId="0" applyNumberFormat="1" applyFont="1" applyBorder="1" applyAlignment="1">
      <alignment horizontal="center" vertical="center"/>
    </xf>
    <xf numFmtId="182" fontId="1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182" fontId="0" fillId="0" borderId="27" xfId="0" applyNumberForma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182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14" xfId="0" applyNumberFormat="1" applyBorder="1" applyAlignment="1">
      <alignment horizontal="center"/>
    </xf>
    <xf numFmtId="182" fontId="1" fillId="0" borderId="31" xfId="0" applyNumberFormat="1" applyFont="1" applyBorder="1" applyAlignment="1">
      <alignment horizontal="center" vertical="center"/>
    </xf>
    <xf numFmtId="182" fontId="1" fillId="0" borderId="32" xfId="0" applyNumberFormat="1" applyFont="1" applyBorder="1" applyAlignment="1">
      <alignment horizontal="center" vertical="center"/>
    </xf>
    <xf numFmtId="182" fontId="1" fillId="0" borderId="33" xfId="0" applyNumberFormat="1" applyFont="1" applyBorder="1" applyAlignment="1">
      <alignment vertical="center"/>
    </xf>
    <xf numFmtId="182" fontId="0" fillId="0" borderId="17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17" xfId="0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2" fontId="9" fillId="0" borderId="17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4" fontId="9" fillId="33" borderId="1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4" fontId="9" fillId="33" borderId="18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9" fillId="0" borderId="0" xfId="0" applyFont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49" fontId="1" fillId="0" borderId="16" xfId="0" applyNumberFormat="1" applyFont="1" applyFill="1" applyBorder="1" applyAlignment="1">
      <alignment vertical="top" wrapText="1"/>
    </xf>
    <xf numFmtId="49" fontId="1" fillId="0" borderId="34" xfId="0" applyNumberFormat="1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" fontId="9" fillId="0" borderId="14" xfId="0" applyNumberFormat="1" applyFont="1" applyBorder="1" applyAlignment="1">
      <alignment horizontal="left" vertical="top" wrapText="1"/>
    </xf>
    <xf numFmtId="49" fontId="9" fillId="0" borderId="27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/>
    </xf>
    <xf numFmtId="182" fontId="0" fillId="0" borderId="10" xfId="0" applyNumberFormat="1" applyFont="1" applyBorder="1" applyAlignment="1">
      <alignment horizontal="center"/>
    </xf>
    <xf numFmtId="182" fontId="0" fillId="33" borderId="10" xfId="0" applyNumberForma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182" fontId="0" fillId="0" borderId="30" xfId="0" applyNumberFormat="1" applyBorder="1" applyAlignment="1">
      <alignment horizontal="center"/>
    </xf>
    <xf numFmtId="49" fontId="0" fillId="33" borderId="10" xfId="0" applyNumberFormat="1" applyFont="1" applyFill="1" applyBorder="1" applyAlignment="1">
      <alignment vertical="top" wrapText="1"/>
    </xf>
    <xf numFmtId="0" fontId="0" fillId="0" borderId="3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34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82" fontId="1" fillId="34" borderId="31" xfId="0" applyNumberFormat="1" applyFont="1" applyFill="1" applyBorder="1" applyAlignment="1">
      <alignment horizontal="center" vertical="center"/>
    </xf>
    <xf numFmtId="182" fontId="1" fillId="0" borderId="41" xfId="0" applyNumberFormat="1" applyFont="1" applyBorder="1" applyAlignment="1">
      <alignment horizontal="center" vertical="center"/>
    </xf>
    <xf numFmtId="182" fontId="1" fillId="0" borderId="42" xfId="0" applyNumberFormat="1" applyFont="1" applyBorder="1" applyAlignment="1">
      <alignment horizontal="center" vertical="center"/>
    </xf>
    <xf numFmtId="182" fontId="1" fillId="0" borderId="43" xfId="0" applyNumberFormat="1" applyFont="1" applyBorder="1" applyAlignment="1">
      <alignment vertical="center"/>
    </xf>
    <xf numFmtId="182" fontId="0" fillId="0" borderId="3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2" fontId="0" fillId="0" borderId="13" xfId="0" applyNumberFormat="1" applyBorder="1" applyAlignment="1">
      <alignment horizont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22" xfId="0" applyNumberFormat="1" applyFont="1" applyBorder="1" applyAlignment="1">
      <alignment vertical="center"/>
    </xf>
    <xf numFmtId="182" fontId="1" fillId="34" borderId="22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1" fillId="0" borderId="44" xfId="0" applyFont="1" applyBorder="1" applyAlignment="1">
      <alignment vertical="top" wrapText="1"/>
    </xf>
    <xf numFmtId="182" fontId="1" fillId="34" borderId="4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2" fontId="1" fillId="0" borderId="35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1" fillId="34" borderId="31" xfId="0" applyNumberFormat="1" applyFont="1" applyFill="1" applyBorder="1" applyAlignment="1">
      <alignment horizontal="center" vertical="center" wrapText="1"/>
    </xf>
    <xf numFmtId="182" fontId="11" fillId="34" borderId="3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82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182" fontId="0" fillId="0" borderId="46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82" fontId="18" fillId="34" borderId="31" xfId="0" applyNumberFormat="1" applyFont="1" applyFill="1" applyBorder="1" applyAlignment="1">
      <alignment vertical="center"/>
    </xf>
    <xf numFmtId="182" fontId="1" fillId="34" borderId="23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top" wrapText="1"/>
    </xf>
    <xf numFmtId="0" fontId="0" fillId="0" borderId="36" xfId="0" applyBorder="1" applyAlignment="1">
      <alignment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1" fillId="0" borderId="35" xfId="0" applyNumberFormat="1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left" vertical="top" wrapText="1"/>
    </xf>
    <xf numFmtId="49" fontId="9" fillId="0" borderId="45" xfId="0" applyNumberFormat="1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top" wrapText="1"/>
    </xf>
    <xf numFmtId="182" fontId="19" fillId="34" borderId="31" xfId="0" applyNumberFormat="1" applyFont="1" applyFill="1" applyBorder="1" applyAlignment="1">
      <alignment horizontal="center" vertical="center" wrapText="1"/>
    </xf>
    <xf numFmtId="182" fontId="18" fillId="34" borderId="31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 horizontal="left" vertical="top" wrapText="1"/>
    </xf>
    <xf numFmtId="182" fontId="9" fillId="33" borderId="47" xfId="0" applyNumberFormat="1" applyFont="1" applyFill="1" applyBorder="1" applyAlignment="1">
      <alignment horizontal="center" vertical="center" wrapText="1"/>
    </xf>
    <xf numFmtId="0" fontId="1" fillId="34" borderId="4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/>
    </xf>
    <xf numFmtId="3" fontId="1" fillId="34" borderId="28" xfId="0" applyNumberFormat="1" applyFont="1" applyFill="1" applyBorder="1" applyAlignment="1">
      <alignment horizontal="center"/>
    </xf>
    <xf numFmtId="182" fontId="59" fillId="34" borderId="28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182" fontId="0" fillId="33" borderId="2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18" xfId="0" applyBorder="1" applyAlignment="1">
      <alignment horizontal="center"/>
    </xf>
    <xf numFmtId="182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50" xfId="0" applyBorder="1" applyAlignment="1">
      <alignment horizontal="center"/>
    </xf>
    <xf numFmtId="182" fontId="0" fillId="0" borderId="51" xfId="0" applyNumberFormat="1" applyBorder="1" applyAlignment="1">
      <alignment horizontal="center"/>
    </xf>
    <xf numFmtId="182" fontId="0" fillId="0" borderId="20" xfId="0" applyNumberFormat="1" applyBorder="1" applyAlignment="1">
      <alignment horizontal="center"/>
    </xf>
    <xf numFmtId="0" fontId="0" fillId="0" borderId="52" xfId="0" applyBorder="1" applyAlignment="1">
      <alignment/>
    </xf>
    <xf numFmtId="0" fontId="0" fillId="0" borderId="19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43" xfId="0" applyBorder="1" applyAlignment="1">
      <alignment horizontal="center"/>
    </xf>
    <xf numFmtId="182" fontId="0" fillId="0" borderId="54" xfId="0" applyNumberForma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9" fillId="33" borderId="14" xfId="0" applyFont="1" applyFill="1" applyBorder="1" applyAlignment="1">
      <alignment horizontal="left" vertical="top" wrapText="1"/>
    </xf>
    <xf numFmtId="182" fontId="1" fillId="34" borderId="10" xfId="0" applyNumberFormat="1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vertical="top" wrapText="1"/>
    </xf>
    <xf numFmtId="0" fontId="9" fillId="0" borderId="28" xfId="0" applyFont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top" wrapText="1"/>
    </xf>
    <xf numFmtId="0" fontId="1" fillId="33" borderId="56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38" xfId="0" applyFont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3" fillId="0" borderId="57" xfId="0" applyFont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2" fontId="0" fillId="0" borderId="10" xfId="0" applyNumberFormat="1" applyFill="1" applyBorder="1" applyAlignment="1">
      <alignment horizontal="center"/>
    </xf>
    <xf numFmtId="182" fontId="0" fillId="0" borderId="58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22" fillId="0" borderId="14" xfId="0" applyNumberFormat="1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2" fillId="0" borderId="26" xfId="0" applyFont="1" applyBorder="1" applyAlignment="1">
      <alignment/>
    </xf>
    <xf numFmtId="2" fontId="22" fillId="0" borderId="27" xfId="0" applyNumberFormat="1" applyFont="1" applyBorder="1" applyAlignment="1">
      <alignment horizontal="center"/>
    </xf>
    <xf numFmtId="2" fontId="22" fillId="0" borderId="46" xfId="0" applyNumberFormat="1" applyFont="1" applyBorder="1" applyAlignment="1">
      <alignment horizontal="center"/>
    </xf>
    <xf numFmtId="0" fontId="22" fillId="0" borderId="16" xfId="0" applyFont="1" applyBorder="1" applyAlignment="1">
      <alignment/>
    </xf>
    <xf numFmtId="2" fontId="22" fillId="0" borderId="51" xfId="0" applyNumberFormat="1" applyFont="1" applyBorder="1" applyAlignment="1">
      <alignment horizontal="center"/>
    </xf>
    <xf numFmtId="2" fontId="19" fillId="0" borderId="54" xfId="0" applyNumberFormat="1" applyFont="1" applyBorder="1" applyAlignment="1">
      <alignment horizontal="center"/>
    </xf>
    <xf numFmtId="2" fontId="19" fillId="0" borderId="61" xfId="0" applyNumberFormat="1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2" fontId="22" fillId="0" borderId="63" xfId="0" applyNumberFormat="1" applyFont="1" applyBorder="1" applyAlignment="1">
      <alignment horizontal="center"/>
    </xf>
    <xf numFmtId="2" fontId="22" fillId="0" borderId="62" xfId="0" applyNumberFormat="1" applyFont="1" applyBorder="1" applyAlignment="1">
      <alignment horizontal="center"/>
    </xf>
    <xf numFmtId="2" fontId="19" fillId="0" borderId="42" xfId="0" applyNumberFormat="1" applyFont="1" applyBorder="1" applyAlignment="1">
      <alignment horizontal="center"/>
    </xf>
    <xf numFmtId="0" fontId="22" fillId="0" borderId="64" xfId="0" applyFont="1" applyBorder="1" applyAlignment="1">
      <alignment/>
    </xf>
    <xf numFmtId="0" fontId="22" fillId="0" borderId="65" xfId="0" applyFont="1" applyBorder="1" applyAlignment="1">
      <alignment/>
    </xf>
    <xf numFmtId="0" fontId="22" fillId="0" borderId="55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/>
    </xf>
    <xf numFmtId="0" fontId="22" fillId="0" borderId="68" xfId="0" applyFont="1" applyBorder="1" applyAlignment="1">
      <alignment/>
    </xf>
    <xf numFmtId="0" fontId="19" fillId="0" borderId="54" xfId="0" applyFont="1" applyBorder="1" applyAlignment="1">
      <alignment horizontal="right"/>
    </xf>
    <xf numFmtId="0" fontId="22" fillId="0" borderId="11" xfId="0" applyFont="1" applyBorder="1" applyAlignment="1">
      <alignment/>
    </xf>
    <xf numFmtId="2" fontId="22" fillId="0" borderId="54" xfId="0" applyNumberFormat="1" applyFont="1" applyBorder="1" applyAlignment="1">
      <alignment horizontal="center"/>
    </xf>
    <xf numFmtId="2" fontId="22" fillId="0" borderId="61" xfId="0" applyNumberFormat="1" applyFont="1" applyBorder="1" applyAlignment="1">
      <alignment horizontal="center"/>
    </xf>
    <xf numFmtId="0" fontId="19" fillId="0" borderId="41" xfId="0" applyFont="1" applyBorder="1" applyAlignment="1">
      <alignment horizontal="right"/>
    </xf>
    <xf numFmtId="0" fontId="22" fillId="0" borderId="69" xfId="0" applyFont="1" applyBorder="1" applyAlignment="1">
      <alignment/>
    </xf>
    <xf numFmtId="2" fontId="22" fillId="0" borderId="4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1" fontId="0" fillId="0" borderId="12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0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27" xfId="0" applyFont="1" applyFill="1" applyBorder="1" applyAlignment="1">
      <alignment horizontal="center" vertical="top"/>
    </xf>
    <xf numFmtId="0" fontId="1" fillId="0" borderId="46" xfId="0" applyFont="1" applyFill="1" applyBorder="1" applyAlignment="1">
      <alignment horizontal="center" vertical="top"/>
    </xf>
    <xf numFmtId="49" fontId="1" fillId="0" borderId="64" xfId="0" applyNumberFormat="1" applyFont="1" applyFill="1" applyBorder="1" applyAlignment="1">
      <alignment horizontal="center" vertical="center" wrapText="1"/>
    </xf>
    <xf numFmtId="49" fontId="1" fillId="0" borderId="7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64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Fill="1" applyBorder="1" applyAlignment="1">
      <alignment horizontal="center" vertical="top" wrapText="1"/>
    </xf>
    <xf numFmtId="49" fontId="1" fillId="0" borderId="4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17" xfId="0" applyNumberFormat="1" applyFont="1" applyFill="1" applyBorder="1" applyAlignment="1">
      <alignment horizontal="center" vertical="center" wrapText="1"/>
    </xf>
    <xf numFmtId="182" fontId="0" fillId="0" borderId="18" xfId="0" applyNumberFormat="1" applyFont="1" applyFill="1" applyBorder="1" applyAlignment="1">
      <alignment horizontal="center" vertical="center" wrapText="1"/>
    </xf>
    <xf numFmtId="182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9" fontId="1" fillId="0" borderId="65" xfId="0" applyNumberFormat="1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/>
    </xf>
    <xf numFmtId="182" fontId="0" fillId="0" borderId="17" xfId="0" applyNumberFormat="1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2" fontId="0" fillId="0" borderId="17" xfId="0" applyNumberFormat="1" applyFont="1" applyBorder="1" applyAlignment="1">
      <alignment horizontal="center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top" wrapText="1"/>
    </xf>
    <xf numFmtId="0" fontId="60" fillId="33" borderId="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center" vertical="center"/>
    </xf>
    <xf numFmtId="182" fontId="4" fillId="0" borderId="18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82" fontId="1" fillId="33" borderId="17" xfId="0" applyNumberFormat="1" applyFont="1" applyFill="1" applyBorder="1" applyAlignment="1">
      <alignment horizontal="center" vertical="center" wrapText="1"/>
    </xf>
    <xf numFmtId="182" fontId="1" fillId="33" borderId="18" xfId="0" applyNumberFormat="1" applyFont="1" applyFill="1" applyBorder="1" applyAlignment="1">
      <alignment horizontal="center" vertical="center" wrapText="1"/>
    </xf>
    <xf numFmtId="182" fontId="1" fillId="33" borderId="14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/>
    </xf>
    <xf numFmtId="49" fontId="1" fillId="0" borderId="6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182" fontId="9" fillId="0" borderId="45" xfId="0" applyNumberFormat="1" applyFont="1" applyFill="1" applyBorder="1" applyAlignment="1">
      <alignment horizontal="center" vertical="center" wrapText="1"/>
    </xf>
    <xf numFmtId="182" fontId="9" fillId="0" borderId="18" xfId="0" applyNumberFormat="1" applyFont="1" applyFill="1" applyBorder="1" applyAlignment="1">
      <alignment horizontal="center" vertical="center" wrapText="1"/>
    </xf>
    <xf numFmtId="182" fontId="9" fillId="0" borderId="14" xfId="0" applyNumberFormat="1" applyFont="1" applyFill="1" applyBorder="1" applyAlignment="1">
      <alignment horizontal="center" vertical="center" wrapText="1"/>
    </xf>
    <xf numFmtId="182" fontId="9" fillId="0" borderId="45" xfId="0" applyNumberFormat="1" applyFont="1" applyBorder="1" applyAlignment="1">
      <alignment horizontal="center" vertical="center" wrapText="1"/>
    </xf>
    <xf numFmtId="182" fontId="9" fillId="0" borderId="18" xfId="0" applyNumberFormat="1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 wrapText="1"/>
    </xf>
    <xf numFmtId="182" fontId="9" fillId="33" borderId="17" xfId="0" applyNumberFormat="1" applyFont="1" applyFill="1" applyBorder="1" applyAlignment="1">
      <alignment horizontal="center" vertical="center" wrapText="1"/>
    </xf>
    <xf numFmtId="182" fontId="9" fillId="33" borderId="18" xfId="0" applyNumberFormat="1" applyFont="1" applyFill="1" applyBorder="1" applyAlignment="1">
      <alignment horizontal="center" vertical="center" wrapText="1"/>
    </xf>
    <xf numFmtId="182" fontId="9" fillId="33" borderId="14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2" fontId="9" fillId="0" borderId="17" xfId="0" applyNumberFormat="1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33" borderId="0" xfId="0" applyFont="1" applyFill="1" applyAlignment="1">
      <alignment horizontal="left" vertical="top" wrapText="1"/>
    </xf>
    <xf numFmtId="0" fontId="60" fillId="33" borderId="0" xfId="0" applyFont="1" applyFill="1" applyAlignment="1">
      <alignment horizontal="left" vertical="top" wrapText="1"/>
    </xf>
    <xf numFmtId="0" fontId="9" fillId="33" borderId="4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0" fontId="9" fillId="33" borderId="4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top"/>
    </xf>
    <xf numFmtId="0" fontId="1" fillId="0" borderId="68" xfId="0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68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82" fontId="0" fillId="33" borderId="17" xfId="0" applyNumberFormat="1" applyFont="1" applyFill="1" applyBorder="1" applyAlignment="1">
      <alignment horizontal="center" vertical="center" wrapText="1"/>
    </xf>
    <xf numFmtId="182" fontId="0" fillId="33" borderId="18" xfId="0" applyNumberFormat="1" applyFont="1" applyFill="1" applyBorder="1" applyAlignment="1">
      <alignment horizontal="center" vertical="center" wrapText="1"/>
    </xf>
    <xf numFmtId="182" fontId="0" fillId="33" borderId="14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82" fontId="9" fillId="33" borderId="73" xfId="0" applyNumberFormat="1" applyFont="1" applyFill="1" applyBorder="1" applyAlignment="1">
      <alignment horizontal="center" vertical="center" wrapText="1"/>
    </xf>
    <xf numFmtId="182" fontId="9" fillId="33" borderId="74" xfId="0" applyNumberFormat="1" applyFont="1" applyFill="1" applyBorder="1" applyAlignment="1">
      <alignment horizontal="center" vertical="center" wrapText="1"/>
    </xf>
    <xf numFmtId="182" fontId="9" fillId="33" borderId="61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182" fontId="0" fillId="0" borderId="73" xfId="0" applyNumberFormat="1" applyFont="1" applyFill="1" applyBorder="1" applyAlignment="1">
      <alignment horizontal="center" vertical="center" wrapText="1"/>
    </xf>
    <xf numFmtId="182" fontId="0" fillId="0" borderId="74" xfId="0" applyNumberFormat="1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34" borderId="4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1" fillId="34" borderId="40" xfId="0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34" borderId="40" xfId="0" applyFont="1" applyFill="1" applyBorder="1" applyAlignment="1">
      <alignment horizontal="justify" vertical="center" wrapText="1"/>
    </xf>
    <xf numFmtId="0" fontId="0" fillId="34" borderId="21" xfId="0" applyFont="1" applyFill="1" applyBorder="1" applyAlignment="1">
      <alignment horizontal="justify" vertical="center" wrapText="1"/>
    </xf>
    <xf numFmtId="0" fontId="0" fillId="34" borderId="22" xfId="0" applyFont="1" applyFill="1" applyBorder="1" applyAlignment="1">
      <alignment horizontal="justify" vertical="center" wrapText="1"/>
    </xf>
    <xf numFmtId="0" fontId="0" fillId="34" borderId="40" xfId="0" applyFont="1" applyFill="1" applyBorder="1" applyAlignment="1">
      <alignment horizontal="justify" vertical="top" wrapText="1"/>
    </xf>
    <xf numFmtId="0" fontId="0" fillId="34" borderId="21" xfId="0" applyFont="1" applyFill="1" applyBorder="1" applyAlignment="1">
      <alignment horizontal="justify" vertical="top" wrapText="1"/>
    </xf>
    <xf numFmtId="0" fontId="0" fillId="34" borderId="22" xfId="0" applyFont="1" applyFill="1" applyBorder="1" applyAlignment="1">
      <alignment horizontal="justify" vertical="top" wrapText="1"/>
    </xf>
    <xf numFmtId="0" fontId="1" fillId="34" borderId="40" xfId="0" applyFont="1" applyFill="1" applyBorder="1" applyAlignment="1">
      <alignment horizontal="left" vertical="top" wrapText="1"/>
    </xf>
    <xf numFmtId="0" fontId="1" fillId="34" borderId="21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0" fillId="34" borderId="76" xfId="0" applyFont="1" applyFill="1" applyBorder="1" applyAlignment="1">
      <alignment horizontal="left" vertical="top" wrapText="1"/>
    </xf>
    <xf numFmtId="0" fontId="0" fillId="34" borderId="44" xfId="0" applyFont="1" applyFill="1" applyBorder="1" applyAlignment="1">
      <alignment horizontal="left" vertical="top" wrapText="1"/>
    </xf>
    <xf numFmtId="0" fontId="0" fillId="34" borderId="60" xfId="0" applyFont="1" applyFill="1" applyBorder="1" applyAlignment="1">
      <alignment horizontal="left" vertical="top" wrapText="1"/>
    </xf>
    <xf numFmtId="0" fontId="1" fillId="0" borderId="7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4" borderId="77" xfId="0" applyFont="1" applyFill="1" applyBorder="1" applyAlignment="1">
      <alignment horizontal="left" vertical="center" wrapText="1"/>
    </xf>
    <xf numFmtId="0" fontId="1" fillId="34" borderId="66" xfId="0" applyFont="1" applyFill="1" applyBorder="1" applyAlignment="1">
      <alignment horizontal="left" vertical="center" wrapText="1"/>
    </xf>
    <xf numFmtId="0" fontId="1" fillId="34" borderId="78" xfId="0" applyFont="1" applyFill="1" applyBorder="1" applyAlignment="1">
      <alignment horizontal="left" vertical="center" wrapText="1"/>
    </xf>
    <xf numFmtId="0" fontId="61" fillId="34" borderId="75" xfId="0" applyFont="1" applyFill="1" applyBorder="1" applyAlignment="1">
      <alignment horizontal="left" vertical="center" wrapText="1"/>
    </xf>
    <xf numFmtId="0" fontId="15" fillId="34" borderId="36" xfId="0" applyFont="1" applyFill="1" applyBorder="1" applyAlignment="1">
      <alignment horizontal="left" vertical="center" wrapText="1"/>
    </xf>
    <xf numFmtId="0" fontId="15" fillId="34" borderId="37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34" borderId="40" xfId="0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0" fillId="34" borderId="22" xfId="0" applyFont="1" applyFill="1" applyBorder="1" applyAlignment="1">
      <alignment horizontal="left" vertical="top" wrapText="1"/>
    </xf>
    <xf numFmtId="0" fontId="1" fillId="34" borderId="40" xfId="0" applyFont="1" applyFill="1" applyBorder="1" applyAlignment="1">
      <alignment horizontal="justify" vertical="center" wrapText="1"/>
    </xf>
    <xf numFmtId="0" fontId="1" fillId="34" borderId="21" xfId="0" applyFont="1" applyFill="1" applyBorder="1" applyAlignment="1">
      <alignment horizontal="justify" vertical="center" wrapText="1"/>
    </xf>
    <xf numFmtId="0" fontId="1" fillId="34" borderId="22" xfId="0" applyFont="1" applyFill="1" applyBorder="1" applyAlignment="1">
      <alignment horizontal="justify" vertical="center" wrapText="1"/>
    </xf>
    <xf numFmtId="0" fontId="0" fillId="34" borderId="68" xfId="0" applyNumberFormat="1" applyFont="1" applyFill="1" applyBorder="1" applyAlignment="1">
      <alignment horizontal="left" vertical="center" wrapText="1"/>
    </xf>
    <xf numFmtId="0" fontId="0" fillId="34" borderId="79" xfId="0" applyNumberFormat="1" applyFont="1" applyFill="1" applyBorder="1" applyAlignment="1">
      <alignment horizontal="left" vertical="center" wrapText="1"/>
    </xf>
    <xf numFmtId="0" fontId="61" fillId="34" borderId="76" xfId="0" applyFont="1" applyFill="1" applyBorder="1" applyAlignment="1">
      <alignment horizontal="left" vertical="center" wrapText="1"/>
    </xf>
    <xf numFmtId="0" fontId="61" fillId="34" borderId="44" xfId="0" applyFont="1" applyFill="1" applyBorder="1" applyAlignment="1">
      <alignment horizontal="left" vertical="center" wrapText="1"/>
    </xf>
    <xf numFmtId="0" fontId="61" fillId="34" borderId="60" xfId="0" applyFont="1" applyFill="1" applyBorder="1" applyAlignment="1">
      <alignment horizontal="left" vertical="center" wrapText="1"/>
    </xf>
    <xf numFmtId="0" fontId="15" fillId="34" borderId="44" xfId="0" applyFont="1" applyFill="1" applyBorder="1" applyAlignment="1">
      <alignment horizontal="left" vertical="center" wrapText="1"/>
    </xf>
    <xf numFmtId="0" fontId="15" fillId="34" borderId="60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left" vertical="center" wrapText="1"/>
    </xf>
    <xf numFmtId="0" fontId="0" fillId="34" borderId="68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79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8" fillId="0" borderId="76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60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1" fillId="34" borderId="45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34" borderId="40" xfId="0" applyNumberFormat="1" applyFont="1" applyFill="1" applyBorder="1" applyAlignment="1">
      <alignment horizontal="left" vertical="center" wrapText="1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4" borderId="22" xfId="0" applyNumberFormat="1" applyFont="1" applyFill="1" applyBorder="1" applyAlignment="1">
      <alignment horizontal="left" vertical="center" wrapText="1"/>
    </xf>
    <xf numFmtId="0" fontId="0" fillId="34" borderId="21" xfId="0" applyFill="1" applyBorder="1" applyAlignment="1">
      <alignment horizontal="left" wrapText="1"/>
    </xf>
    <xf numFmtId="0" fontId="0" fillId="34" borderId="22" xfId="0" applyFill="1" applyBorder="1" applyAlignment="1">
      <alignment horizontal="left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8" fillId="0" borderId="57" xfId="0" applyFont="1" applyBorder="1" applyAlignment="1">
      <alignment horizontal="center" vertical="top"/>
    </xf>
    <xf numFmtId="0" fontId="8" fillId="0" borderId="59" xfId="0" applyFont="1" applyBorder="1" applyAlignment="1">
      <alignment horizontal="center" vertical="top"/>
    </xf>
    <xf numFmtId="0" fontId="20" fillId="34" borderId="40" xfId="0" applyFont="1" applyFill="1" applyBorder="1" applyAlignment="1">
      <alignment horizontal="left" vertical="top" wrapText="1"/>
    </xf>
    <xf numFmtId="0" fontId="61" fillId="34" borderId="21" xfId="0" applyFont="1" applyFill="1" applyBorder="1" applyAlignment="1">
      <alignment horizontal="left" vertical="top" wrapText="1"/>
    </xf>
    <xf numFmtId="0" fontId="61" fillId="34" borderId="22" xfId="0" applyFont="1" applyFill="1" applyBorder="1" applyAlignment="1">
      <alignment horizontal="left" vertical="top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zoomScale="97" zoomScaleNormal="97" zoomScalePageLayoutView="0" workbookViewId="0" topLeftCell="A64">
      <selection activeCell="D22" sqref="D22"/>
    </sheetView>
  </sheetViews>
  <sheetFormatPr defaultColWidth="11.421875" defaultRowHeight="12.75"/>
  <cols>
    <col min="1" max="1" width="6.7109375" style="14" customWidth="1"/>
    <col min="2" max="2" width="23.28125" style="12" customWidth="1"/>
    <col min="3" max="3" width="13.421875" style="13" customWidth="1"/>
    <col min="4" max="4" width="14.8515625" style="13" customWidth="1"/>
    <col min="5" max="16" width="2.57421875" style="13" customWidth="1"/>
    <col min="17" max="17" width="14.28125" style="14" customWidth="1"/>
    <col min="18" max="18" width="15.421875" style="13" customWidth="1"/>
    <col min="19" max="19" width="8.421875" style="14" customWidth="1"/>
    <col min="20" max="20" width="10.28125" style="14" customWidth="1"/>
    <col min="21" max="21" width="17.28125" style="14" customWidth="1"/>
  </cols>
  <sheetData>
    <row r="1" spans="1:21" s="4" customFormat="1" ht="18">
      <c r="A1" s="366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s="4" customFormat="1" ht="15.75">
      <c r="A2" s="367" t="s">
        <v>797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s="4" customFormat="1" ht="15.75" customHeight="1">
      <c r="A3" s="367" t="s">
        <v>35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4" customFormat="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4" customFormat="1" ht="12.75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11"/>
      <c r="S5" s="11"/>
      <c r="T5" s="11"/>
      <c r="U5" s="11"/>
    </row>
    <row r="6" spans="1:17" ht="12.75">
      <c r="A6" s="359" t="s">
        <v>224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7" ht="12.75">
      <c r="A7" s="359" t="s">
        <v>37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</row>
    <row r="8" spans="1:17" ht="12.75">
      <c r="A8" s="359" t="s">
        <v>234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</row>
    <row r="9" spans="1:21" ht="12.75" customHeight="1">
      <c r="A9" s="374" t="s">
        <v>745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</row>
    <row r="10" spans="1:21" ht="12.75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</row>
    <row r="11" spans="1:21" ht="12.75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</row>
    <row r="12" spans="1:17" ht="13.5" thickBot="1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</row>
    <row r="13" spans="1:21" s="6" customFormat="1" ht="12.75">
      <c r="A13" s="369" t="s">
        <v>14</v>
      </c>
      <c r="B13" s="364" t="s">
        <v>798</v>
      </c>
      <c r="C13" s="364" t="s">
        <v>20</v>
      </c>
      <c r="D13" s="364" t="s">
        <v>0</v>
      </c>
      <c r="E13" s="371" t="s">
        <v>17</v>
      </c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3"/>
      <c r="Q13" s="364" t="s">
        <v>10</v>
      </c>
      <c r="R13" s="364" t="s">
        <v>11</v>
      </c>
      <c r="S13" s="361" t="s">
        <v>12</v>
      </c>
      <c r="T13" s="362"/>
      <c r="U13" s="363"/>
    </row>
    <row r="14" spans="1:21" s="35" customFormat="1" ht="13.5" customHeight="1">
      <c r="A14" s="370"/>
      <c r="B14" s="365"/>
      <c r="C14" s="365"/>
      <c r="D14" s="365"/>
      <c r="E14" s="54" t="s">
        <v>1</v>
      </c>
      <c r="F14" s="55" t="s">
        <v>2</v>
      </c>
      <c r="G14" s="55" t="s">
        <v>3</v>
      </c>
      <c r="H14" s="55" t="s">
        <v>4</v>
      </c>
      <c r="I14" s="55" t="s">
        <v>3</v>
      </c>
      <c r="J14" s="55" t="s">
        <v>5</v>
      </c>
      <c r="K14" s="55" t="s">
        <v>5</v>
      </c>
      <c r="L14" s="55" t="s">
        <v>4</v>
      </c>
      <c r="M14" s="55" t="s">
        <v>6</v>
      </c>
      <c r="N14" s="55" t="s">
        <v>7</v>
      </c>
      <c r="O14" s="55" t="s">
        <v>8</v>
      </c>
      <c r="P14" s="56" t="s">
        <v>9</v>
      </c>
      <c r="Q14" s="365"/>
      <c r="R14" s="365"/>
      <c r="S14" s="57" t="s">
        <v>21</v>
      </c>
      <c r="T14" s="58" t="s">
        <v>18</v>
      </c>
      <c r="U14" s="59" t="s">
        <v>13</v>
      </c>
    </row>
    <row r="15" spans="1:21" s="7" customFormat="1" ht="108" customHeight="1">
      <c r="A15" s="387">
        <v>1.1</v>
      </c>
      <c r="B15" s="382" t="s">
        <v>529</v>
      </c>
      <c r="C15" s="391" t="s">
        <v>400</v>
      </c>
      <c r="D15" s="185" t="s">
        <v>392</v>
      </c>
      <c r="E15" s="93"/>
      <c r="F15" s="93"/>
      <c r="G15" s="93"/>
      <c r="H15" s="93"/>
      <c r="I15" s="93"/>
      <c r="J15" s="93" t="s">
        <v>34</v>
      </c>
      <c r="K15" s="93" t="s">
        <v>34</v>
      </c>
      <c r="L15" s="93" t="s">
        <v>34</v>
      </c>
      <c r="M15" s="93" t="s">
        <v>34</v>
      </c>
      <c r="N15" s="93" t="s">
        <v>34</v>
      </c>
      <c r="O15" s="93"/>
      <c r="P15" s="93"/>
      <c r="Q15" s="185" t="s">
        <v>492</v>
      </c>
      <c r="R15" s="185" t="s">
        <v>201</v>
      </c>
      <c r="S15" s="94">
        <v>1</v>
      </c>
      <c r="T15" s="94"/>
      <c r="U15" s="379">
        <f>+PRESUPUESTO!I10</f>
        <v>159413.77000000002</v>
      </c>
    </row>
    <row r="16" spans="1:21" s="7" customFormat="1" ht="65.25" customHeight="1">
      <c r="A16" s="388"/>
      <c r="B16" s="390"/>
      <c r="C16" s="395"/>
      <c r="D16" s="185" t="s">
        <v>393</v>
      </c>
      <c r="E16" s="93"/>
      <c r="F16" s="93"/>
      <c r="G16" s="93" t="s">
        <v>34</v>
      </c>
      <c r="H16" s="93" t="s">
        <v>34</v>
      </c>
      <c r="I16" s="93"/>
      <c r="J16" s="93"/>
      <c r="K16" s="93"/>
      <c r="L16" s="93"/>
      <c r="M16" s="93"/>
      <c r="N16" s="93"/>
      <c r="O16" s="93"/>
      <c r="P16" s="93"/>
      <c r="Q16" s="185" t="s">
        <v>494</v>
      </c>
      <c r="R16" s="185" t="s">
        <v>202</v>
      </c>
      <c r="S16" s="94">
        <v>1</v>
      </c>
      <c r="T16" s="142"/>
      <c r="U16" s="380"/>
    </row>
    <row r="17" spans="1:21" s="7" customFormat="1" ht="90.75" customHeight="1">
      <c r="A17" s="388"/>
      <c r="B17" s="390"/>
      <c r="C17" s="395"/>
      <c r="D17" s="185" t="s">
        <v>394</v>
      </c>
      <c r="E17" s="93"/>
      <c r="F17" s="93"/>
      <c r="G17" s="93"/>
      <c r="H17" s="93"/>
      <c r="I17" s="93" t="s">
        <v>34</v>
      </c>
      <c r="J17" s="93"/>
      <c r="K17" s="93" t="s">
        <v>34</v>
      </c>
      <c r="L17" s="93"/>
      <c r="M17" s="93" t="s">
        <v>34</v>
      </c>
      <c r="N17" s="93"/>
      <c r="O17" s="93"/>
      <c r="P17" s="93"/>
      <c r="Q17" s="185" t="s">
        <v>492</v>
      </c>
      <c r="R17" s="185" t="s">
        <v>204</v>
      </c>
      <c r="S17" s="94">
        <v>1</v>
      </c>
      <c r="T17" s="142"/>
      <c r="U17" s="380"/>
    </row>
    <row r="18" spans="1:21" s="7" customFormat="1" ht="80.25" customHeight="1">
      <c r="A18" s="389"/>
      <c r="B18" s="383"/>
      <c r="C18" s="392"/>
      <c r="D18" s="185" t="s">
        <v>580</v>
      </c>
      <c r="E18" s="93" t="s">
        <v>34</v>
      </c>
      <c r="F18" s="93" t="s">
        <v>34</v>
      </c>
      <c r="G18" s="93" t="s">
        <v>34</v>
      </c>
      <c r="H18" s="93" t="s">
        <v>34</v>
      </c>
      <c r="I18" s="93" t="s">
        <v>34</v>
      </c>
      <c r="J18" s="93" t="s">
        <v>34</v>
      </c>
      <c r="K18" s="93" t="s">
        <v>34</v>
      </c>
      <c r="L18" s="93" t="s">
        <v>34</v>
      </c>
      <c r="M18" s="93" t="s">
        <v>34</v>
      </c>
      <c r="N18" s="93" t="s">
        <v>34</v>
      </c>
      <c r="O18" s="93" t="s">
        <v>34</v>
      </c>
      <c r="P18" s="93" t="s">
        <v>34</v>
      </c>
      <c r="Q18" s="185" t="s">
        <v>493</v>
      </c>
      <c r="R18" s="185" t="s">
        <v>581</v>
      </c>
      <c r="S18" s="94">
        <v>1</v>
      </c>
      <c r="T18" s="142"/>
      <c r="U18" s="381"/>
    </row>
    <row r="19" spans="1:21" s="7" customFormat="1" ht="93.75" customHeight="1">
      <c r="A19" s="387">
        <v>1.2</v>
      </c>
      <c r="B19" s="382" t="s">
        <v>691</v>
      </c>
      <c r="C19" s="391" t="s">
        <v>495</v>
      </c>
      <c r="D19" s="185" t="s">
        <v>694</v>
      </c>
      <c r="E19" s="93"/>
      <c r="F19" s="93"/>
      <c r="G19" s="93"/>
      <c r="H19" s="93"/>
      <c r="I19" s="93"/>
      <c r="J19" s="93" t="s">
        <v>34</v>
      </c>
      <c r="K19" s="93"/>
      <c r="L19" s="93" t="s">
        <v>34</v>
      </c>
      <c r="M19" s="93"/>
      <c r="N19" s="93" t="s">
        <v>34</v>
      </c>
      <c r="O19" s="93"/>
      <c r="P19" s="93"/>
      <c r="Q19" s="185" t="s">
        <v>692</v>
      </c>
      <c r="R19" s="185" t="s">
        <v>203</v>
      </c>
      <c r="S19" s="94">
        <v>1</v>
      </c>
      <c r="T19" s="142"/>
      <c r="U19" s="379">
        <f>+PRESUPUESTO!I26</f>
        <v>4973.84</v>
      </c>
    </row>
    <row r="20" spans="1:21" s="7" customFormat="1" ht="64.5" customHeight="1">
      <c r="A20" s="389"/>
      <c r="B20" s="383"/>
      <c r="C20" s="392"/>
      <c r="D20" s="185" t="s">
        <v>396</v>
      </c>
      <c r="E20" s="93"/>
      <c r="F20" s="93"/>
      <c r="G20" s="93"/>
      <c r="H20" s="93"/>
      <c r="I20" s="93"/>
      <c r="J20" s="93"/>
      <c r="K20" s="93" t="s">
        <v>34</v>
      </c>
      <c r="L20" s="93" t="s">
        <v>34</v>
      </c>
      <c r="M20" s="93" t="s">
        <v>34</v>
      </c>
      <c r="N20" s="93" t="s">
        <v>34</v>
      </c>
      <c r="O20" s="93" t="s">
        <v>34</v>
      </c>
      <c r="P20" s="93"/>
      <c r="Q20" s="185" t="s">
        <v>693</v>
      </c>
      <c r="R20" s="185" t="s">
        <v>205</v>
      </c>
      <c r="S20" s="94">
        <v>1</v>
      </c>
      <c r="T20" s="142"/>
      <c r="U20" s="381"/>
    </row>
    <row r="21" spans="1:21" s="10" customFormat="1" ht="93.75" customHeight="1">
      <c r="A21" s="387">
        <v>1.3</v>
      </c>
      <c r="B21" s="384" t="s">
        <v>395</v>
      </c>
      <c r="C21" s="396" t="s">
        <v>235</v>
      </c>
      <c r="D21" s="141" t="s">
        <v>397</v>
      </c>
      <c r="E21" s="93"/>
      <c r="F21" s="93"/>
      <c r="G21" s="93" t="s">
        <v>34</v>
      </c>
      <c r="H21" s="93"/>
      <c r="I21" s="93"/>
      <c r="J21" s="93"/>
      <c r="K21" s="93" t="s">
        <v>34</v>
      </c>
      <c r="L21" s="93"/>
      <c r="M21" s="93"/>
      <c r="N21" s="93" t="s">
        <v>34</v>
      </c>
      <c r="O21" s="93"/>
      <c r="P21" s="93"/>
      <c r="Q21" s="141" t="s">
        <v>496</v>
      </c>
      <c r="R21" s="141" t="s">
        <v>208</v>
      </c>
      <c r="S21" s="94">
        <v>1</v>
      </c>
      <c r="T21" s="142"/>
      <c r="U21" s="379">
        <f>+PRESUPUESTO!I34</f>
        <v>18344.35</v>
      </c>
    </row>
    <row r="22" spans="1:21" s="10" customFormat="1" ht="93.75" customHeight="1">
      <c r="A22" s="388"/>
      <c r="B22" s="385"/>
      <c r="C22" s="397"/>
      <c r="D22" s="141" t="s">
        <v>398</v>
      </c>
      <c r="E22" s="93"/>
      <c r="F22" s="93"/>
      <c r="G22" s="93"/>
      <c r="H22" s="93"/>
      <c r="I22" s="93"/>
      <c r="J22" s="93" t="s">
        <v>34</v>
      </c>
      <c r="K22" s="93"/>
      <c r="L22" s="93"/>
      <c r="M22" s="93" t="s">
        <v>34</v>
      </c>
      <c r="N22" s="93"/>
      <c r="O22" s="93"/>
      <c r="P22" s="93"/>
      <c r="Q22" s="141" t="s">
        <v>496</v>
      </c>
      <c r="R22" s="141" t="s">
        <v>208</v>
      </c>
      <c r="S22" s="94">
        <v>1</v>
      </c>
      <c r="T22" s="142"/>
      <c r="U22" s="380"/>
    </row>
    <row r="23" spans="1:21" s="10" customFormat="1" ht="90" customHeight="1">
      <c r="A23" s="389"/>
      <c r="B23" s="386"/>
      <c r="C23" s="398"/>
      <c r="D23" s="141" t="s">
        <v>399</v>
      </c>
      <c r="E23" s="93"/>
      <c r="F23" s="93"/>
      <c r="G23" s="93"/>
      <c r="H23" s="93"/>
      <c r="I23" s="93"/>
      <c r="J23" s="93"/>
      <c r="K23" s="93" t="s">
        <v>34</v>
      </c>
      <c r="L23" s="93"/>
      <c r="M23" s="93"/>
      <c r="N23" s="93"/>
      <c r="O23" s="93"/>
      <c r="P23" s="93"/>
      <c r="Q23" s="141" t="s">
        <v>496</v>
      </c>
      <c r="R23" s="141" t="s">
        <v>209</v>
      </c>
      <c r="S23" s="94">
        <v>1</v>
      </c>
      <c r="T23" s="142"/>
      <c r="U23" s="381"/>
    </row>
    <row r="24" spans="1:21" s="2" customFormat="1" ht="79.5" customHeight="1">
      <c r="A24" s="376">
        <v>1.4</v>
      </c>
      <c r="B24" s="384" t="s">
        <v>695</v>
      </c>
      <c r="C24" s="384" t="s">
        <v>696</v>
      </c>
      <c r="D24" s="102" t="s">
        <v>401</v>
      </c>
      <c r="E24" s="96" t="s">
        <v>34</v>
      </c>
      <c r="F24" s="96" t="s">
        <v>34</v>
      </c>
      <c r="G24" s="96" t="s">
        <v>34</v>
      </c>
      <c r="H24" s="96" t="s">
        <v>34</v>
      </c>
      <c r="I24" s="96" t="s">
        <v>34</v>
      </c>
      <c r="J24" s="96"/>
      <c r="K24" s="96"/>
      <c r="L24" s="96"/>
      <c r="M24" s="96"/>
      <c r="N24" s="96"/>
      <c r="O24" s="96"/>
      <c r="P24" s="96"/>
      <c r="Q24" s="102" t="s">
        <v>497</v>
      </c>
      <c r="R24" s="96" t="s">
        <v>210</v>
      </c>
      <c r="S24" s="123">
        <v>1</v>
      </c>
      <c r="T24" s="97"/>
      <c r="U24" s="401">
        <f>+PRESUPUESTO!I42</f>
        <v>61399.4</v>
      </c>
    </row>
    <row r="25" spans="1:21" s="2" customFormat="1" ht="83.25" customHeight="1">
      <c r="A25" s="377"/>
      <c r="B25" s="394"/>
      <c r="C25" s="394"/>
      <c r="D25" s="102" t="s">
        <v>402</v>
      </c>
      <c r="E25" s="96"/>
      <c r="F25" s="96"/>
      <c r="G25" s="96"/>
      <c r="H25" s="96"/>
      <c r="I25" s="96"/>
      <c r="J25" s="96" t="s">
        <v>34</v>
      </c>
      <c r="K25" s="96"/>
      <c r="L25" s="96"/>
      <c r="M25" s="102" t="s">
        <v>34</v>
      </c>
      <c r="N25" s="96"/>
      <c r="O25" s="96"/>
      <c r="P25" s="96"/>
      <c r="Q25" s="102" t="s">
        <v>497</v>
      </c>
      <c r="R25" s="96" t="s">
        <v>211</v>
      </c>
      <c r="S25" s="63">
        <v>1</v>
      </c>
      <c r="T25" s="97"/>
      <c r="U25" s="402"/>
    </row>
    <row r="26" spans="1:21" s="2" customFormat="1" ht="80.25" customHeight="1">
      <c r="A26" s="377"/>
      <c r="B26" s="394"/>
      <c r="C26" s="394"/>
      <c r="D26" s="102" t="s">
        <v>403</v>
      </c>
      <c r="E26" s="96"/>
      <c r="F26" s="96"/>
      <c r="G26" s="96" t="s">
        <v>34</v>
      </c>
      <c r="H26" s="96" t="s">
        <v>34</v>
      </c>
      <c r="I26" s="96" t="s">
        <v>34</v>
      </c>
      <c r="J26" s="96"/>
      <c r="K26" s="96"/>
      <c r="L26" s="96"/>
      <c r="M26" s="96"/>
      <c r="N26" s="96"/>
      <c r="O26" s="96"/>
      <c r="P26" s="96"/>
      <c r="Q26" s="102" t="s">
        <v>498</v>
      </c>
      <c r="R26" s="102" t="s">
        <v>697</v>
      </c>
      <c r="S26" s="63">
        <v>1</v>
      </c>
      <c r="T26" s="97"/>
      <c r="U26" s="402"/>
    </row>
    <row r="27" spans="1:21" s="2" customFormat="1" ht="52.5" customHeight="1">
      <c r="A27" s="377"/>
      <c r="B27" s="394"/>
      <c r="C27" s="394"/>
      <c r="D27" s="102" t="s">
        <v>404</v>
      </c>
      <c r="E27" s="96"/>
      <c r="F27" s="96"/>
      <c r="G27" s="96"/>
      <c r="H27" s="96"/>
      <c r="I27" s="96"/>
      <c r="J27" s="96"/>
      <c r="K27" s="102" t="s">
        <v>34</v>
      </c>
      <c r="L27" s="96"/>
      <c r="M27" s="102"/>
      <c r="N27" s="102" t="s">
        <v>34</v>
      </c>
      <c r="O27" s="96"/>
      <c r="P27" s="96"/>
      <c r="Q27" s="102" t="s">
        <v>533</v>
      </c>
      <c r="R27" s="102" t="s">
        <v>499</v>
      </c>
      <c r="S27" s="63">
        <v>1</v>
      </c>
      <c r="T27" s="97"/>
      <c r="U27" s="402"/>
    </row>
    <row r="28" spans="1:21" s="2" customFormat="1" ht="52.5" customHeight="1">
      <c r="A28" s="377"/>
      <c r="B28" s="394"/>
      <c r="C28" s="394"/>
      <c r="D28" s="102" t="s">
        <v>405</v>
      </c>
      <c r="E28" s="96"/>
      <c r="F28" s="96"/>
      <c r="G28" s="96"/>
      <c r="H28" s="102" t="s">
        <v>34</v>
      </c>
      <c r="I28" s="96"/>
      <c r="J28" s="102" t="s">
        <v>34</v>
      </c>
      <c r="K28" s="96"/>
      <c r="L28" s="102" t="s">
        <v>34</v>
      </c>
      <c r="M28" s="96"/>
      <c r="N28" s="102" t="s">
        <v>34</v>
      </c>
      <c r="O28" s="96"/>
      <c r="P28" s="96"/>
      <c r="Q28" s="102" t="s">
        <v>538</v>
      </c>
      <c r="R28" s="96" t="s">
        <v>212</v>
      </c>
      <c r="S28" s="63">
        <v>1</v>
      </c>
      <c r="T28" s="145"/>
      <c r="U28" s="402"/>
    </row>
    <row r="29" spans="1:21" s="2" customFormat="1" ht="64.5" customHeight="1">
      <c r="A29" s="378"/>
      <c r="B29" s="393"/>
      <c r="C29" s="393"/>
      <c r="D29" s="102" t="s">
        <v>534</v>
      </c>
      <c r="E29" s="96"/>
      <c r="F29" s="96"/>
      <c r="G29" s="96"/>
      <c r="H29" s="102"/>
      <c r="I29" s="96"/>
      <c r="J29" s="102"/>
      <c r="K29" s="102" t="s">
        <v>34</v>
      </c>
      <c r="L29" s="102"/>
      <c r="M29" s="102" t="s">
        <v>34</v>
      </c>
      <c r="N29" s="102"/>
      <c r="O29" s="96"/>
      <c r="P29" s="96"/>
      <c r="Q29" s="102" t="s">
        <v>538</v>
      </c>
      <c r="R29" s="141" t="s">
        <v>208</v>
      </c>
      <c r="S29" s="63">
        <v>1</v>
      </c>
      <c r="T29" s="145"/>
      <c r="U29" s="403"/>
    </row>
    <row r="30" spans="1:21" s="2" customFormat="1" ht="108" customHeight="1">
      <c r="A30" s="376">
        <v>1.5</v>
      </c>
      <c r="B30" s="384" t="s">
        <v>408</v>
      </c>
      <c r="C30" s="384" t="s">
        <v>237</v>
      </c>
      <c r="D30" s="102" t="s">
        <v>406</v>
      </c>
      <c r="E30" s="96"/>
      <c r="F30" s="102" t="s">
        <v>34</v>
      </c>
      <c r="G30" s="96"/>
      <c r="H30" s="102" t="s">
        <v>34</v>
      </c>
      <c r="I30" s="96"/>
      <c r="J30" s="96"/>
      <c r="K30" s="102" t="s">
        <v>34</v>
      </c>
      <c r="L30" s="96"/>
      <c r="M30" s="96"/>
      <c r="N30" s="102" t="s">
        <v>34</v>
      </c>
      <c r="O30" s="96"/>
      <c r="P30" s="96"/>
      <c r="Q30" s="102" t="s">
        <v>500</v>
      </c>
      <c r="R30" s="96" t="s">
        <v>213</v>
      </c>
      <c r="S30" s="63">
        <v>1</v>
      </c>
      <c r="T30" s="97"/>
      <c r="U30" s="401">
        <f>PRESUPUESTO!I53</f>
        <v>72799.6</v>
      </c>
    </row>
    <row r="31" spans="1:21" s="2" customFormat="1" ht="90.75" customHeight="1">
      <c r="A31" s="378"/>
      <c r="B31" s="393"/>
      <c r="C31" s="386"/>
      <c r="D31" s="102" t="s">
        <v>407</v>
      </c>
      <c r="E31" s="96"/>
      <c r="F31" s="96" t="s">
        <v>34</v>
      </c>
      <c r="G31" s="96" t="s">
        <v>34</v>
      </c>
      <c r="H31" s="96" t="s">
        <v>34</v>
      </c>
      <c r="I31" s="96" t="s">
        <v>34</v>
      </c>
      <c r="J31" s="96"/>
      <c r="K31" s="96"/>
      <c r="L31" s="96"/>
      <c r="M31" s="96"/>
      <c r="N31" s="96" t="s">
        <v>34</v>
      </c>
      <c r="O31" s="96"/>
      <c r="P31" s="96"/>
      <c r="Q31" s="102" t="s">
        <v>500</v>
      </c>
      <c r="R31" s="102" t="s">
        <v>501</v>
      </c>
      <c r="S31" s="63">
        <v>1</v>
      </c>
      <c r="T31" s="97"/>
      <c r="U31" s="403"/>
    </row>
    <row r="32" spans="1:21" s="2" customFormat="1" ht="129.75" customHeight="1">
      <c r="A32" s="376">
        <v>1.6</v>
      </c>
      <c r="B32" s="384" t="s">
        <v>409</v>
      </c>
      <c r="C32" s="384" t="s">
        <v>238</v>
      </c>
      <c r="D32" s="102" t="s">
        <v>698</v>
      </c>
      <c r="E32" s="96"/>
      <c r="F32" s="96"/>
      <c r="G32" s="102" t="s">
        <v>34</v>
      </c>
      <c r="H32" s="96"/>
      <c r="I32" s="102"/>
      <c r="J32" s="102" t="s">
        <v>34</v>
      </c>
      <c r="K32" s="102"/>
      <c r="L32" s="96"/>
      <c r="M32" s="102" t="s">
        <v>34</v>
      </c>
      <c r="N32" s="96"/>
      <c r="O32" s="96"/>
      <c r="P32" s="96"/>
      <c r="Q32" s="102" t="s">
        <v>539</v>
      </c>
      <c r="R32" s="102" t="s">
        <v>699</v>
      </c>
      <c r="S32" s="63">
        <v>1</v>
      </c>
      <c r="T32" s="148"/>
      <c r="U32" s="401">
        <f>+PRESUPUESTO!I59</f>
        <v>6759.6</v>
      </c>
    </row>
    <row r="33" spans="1:21" ht="53.25" customHeight="1">
      <c r="A33" s="378"/>
      <c r="B33" s="393"/>
      <c r="C33" s="393"/>
      <c r="D33" s="102" t="s">
        <v>410</v>
      </c>
      <c r="E33" s="96"/>
      <c r="F33" s="96"/>
      <c r="G33" s="96"/>
      <c r="H33" s="96"/>
      <c r="I33" s="96"/>
      <c r="J33" s="102"/>
      <c r="K33" s="102" t="s">
        <v>34</v>
      </c>
      <c r="L33" s="102"/>
      <c r="M33" s="96"/>
      <c r="N33" s="102" t="s">
        <v>34</v>
      </c>
      <c r="O33" s="96"/>
      <c r="P33" s="96"/>
      <c r="Q33" s="102" t="s">
        <v>535</v>
      </c>
      <c r="R33" s="102" t="s">
        <v>502</v>
      </c>
      <c r="S33" s="63">
        <v>1</v>
      </c>
      <c r="T33" s="147"/>
      <c r="U33" s="403"/>
    </row>
    <row r="34" spans="1:21" ht="66.75" customHeight="1">
      <c r="A34" s="376">
        <v>1.7</v>
      </c>
      <c r="B34" s="384" t="s">
        <v>411</v>
      </c>
      <c r="C34" s="384" t="s">
        <v>240</v>
      </c>
      <c r="D34" s="155" t="s">
        <v>412</v>
      </c>
      <c r="E34" s="101"/>
      <c r="F34" s="103" t="s">
        <v>34</v>
      </c>
      <c r="G34" s="101"/>
      <c r="H34" s="103"/>
      <c r="I34" s="101"/>
      <c r="J34" s="103"/>
      <c r="K34" s="103" t="s">
        <v>34</v>
      </c>
      <c r="L34" s="101"/>
      <c r="M34" s="103" t="s">
        <v>34</v>
      </c>
      <c r="N34" s="101"/>
      <c r="O34" s="101"/>
      <c r="P34" s="101"/>
      <c r="Q34" s="102" t="s">
        <v>700</v>
      </c>
      <c r="R34" s="102" t="s">
        <v>536</v>
      </c>
      <c r="S34" s="140">
        <v>1</v>
      </c>
      <c r="T34" s="146"/>
      <c r="U34" s="401">
        <f>+PRESUPUESTO!I63</f>
        <v>33606.619999999995</v>
      </c>
    </row>
    <row r="35" spans="1:21" ht="43.5" customHeight="1">
      <c r="A35" s="377"/>
      <c r="B35" s="385"/>
      <c r="C35" s="416"/>
      <c r="D35" s="204" t="s">
        <v>413</v>
      </c>
      <c r="E35" s="101"/>
      <c r="F35" s="101"/>
      <c r="G35" s="103" t="s">
        <v>34</v>
      </c>
      <c r="H35" s="103"/>
      <c r="I35" s="103" t="s">
        <v>34</v>
      </c>
      <c r="J35" s="101"/>
      <c r="K35" s="103" t="s">
        <v>34</v>
      </c>
      <c r="L35" s="101"/>
      <c r="M35" s="101"/>
      <c r="N35" s="101"/>
      <c r="O35" s="101"/>
      <c r="P35" s="101"/>
      <c r="Q35" s="102" t="s">
        <v>537</v>
      </c>
      <c r="R35" s="101" t="s">
        <v>214</v>
      </c>
      <c r="S35" s="140">
        <v>1</v>
      </c>
      <c r="T35" s="144"/>
      <c r="U35" s="402"/>
    </row>
    <row r="36" spans="1:21" ht="63.75" customHeight="1">
      <c r="A36" s="378"/>
      <c r="B36" s="386"/>
      <c r="C36" s="417"/>
      <c r="D36" s="103" t="s">
        <v>414</v>
      </c>
      <c r="E36" s="101"/>
      <c r="F36" s="103" t="s">
        <v>34</v>
      </c>
      <c r="G36" s="101"/>
      <c r="H36" s="103" t="s">
        <v>34</v>
      </c>
      <c r="I36" s="101"/>
      <c r="J36" s="103" t="s">
        <v>34</v>
      </c>
      <c r="K36" s="101"/>
      <c r="L36" s="101"/>
      <c r="M36" s="103" t="s">
        <v>34</v>
      </c>
      <c r="N36" s="101"/>
      <c r="O36" s="101"/>
      <c r="P36" s="101"/>
      <c r="Q36" s="102" t="s">
        <v>701</v>
      </c>
      <c r="R36" s="277" t="s">
        <v>215</v>
      </c>
      <c r="S36" s="140">
        <v>1</v>
      </c>
      <c r="T36" s="144"/>
      <c r="U36" s="403"/>
    </row>
    <row r="37" spans="1:21" ht="109.5" customHeight="1">
      <c r="A37" s="140">
        <v>1.8</v>
      </c>
      <c r="B37" s="154" t="s">
        <v>415</v>
      </c>
      <c r="C37" s="154" t="s">
        <v>239</v>
      </c>
      <c r="D37" s="102" t="s">
        <v>416</v>
      </c>
      <c r="E37" s="101"/>
      <c r="F37" s="101"/>
      <c r="G37" s="101"/>
      <c r="H37" s="101"/>
      <c r="I37" s="101"/>
      <c r="J37" s="103" t="s">
        <v>34</v>
      </c>
      <c r="K37" s="103"/>
      <c r="L37" s="103" t="s">
        <v>34</v>
      </c>
      <c r="M37" s="103"/>
      <c r="N37" s="103" t="s">
        <v>34</v>
      </c>
      <c r="O37" s="103"/>
      <c r="P37" s="101"/>
      <c r="Q37" s="102" t="s">
        <v>702</v>
      </c>
      <c r="R37" s="102" t="s">
        <v>218</v>
      </c>
      <c r="S37" s="140">
        <v>1</v>
      </c>
      <c r="T37" s="100"/>
      <c r="U37" s="274">
        <f>+PRESUPUESTO!I76</f>
        <v>3679.85</v>
      </c>
    </row>
    <row r="38" spans="1:21" s="8" customFormat="1" ht="26.25" customHeight="1">
      <c r="A38" s="353" t="s">
        <v>417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5"/>
      <c r="U38" s="206">
        <f>+SUM(U15:U37)</f>
        <v>360977.02999999997</v>
      </c>
    </row>
    <row r="41" spans="1:17" ht="12.75">
      <c r="A41" s="359" t="s">
        <v>224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</row>
    <row r="42" spans="1:17" ht="12.75">
      <c r="A42" s="359" t="s">
        <v>37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</row>
    <row r="43" spans="1:17" ht="12.75">
      <c r="A43" s="359" t="s">
        <v>233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</row>
    <row r="44" spans="1:21" ht="12.75">
      <c r="A44" s="374" t="s">
        <v>746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</row>
    <row r="45" spans="1:21" ht="12.75">
      <c r="A45" s="375"/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</row>
    <row r="46" spans="1:21" ht="12.75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375"/>
      <c r="S46" s="375"/>
      <c r="T46" s="375"/>
      <c r="U46" s="375"/>
    </row>
    <row r="47" spans="1:17" ht="13.5" thickBot="1">
      <c r="A47" s="360"/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</row>
    <row r="48" spans="1:21" ht="12.75">
      <c r="A48" s="369" t="s">
        <v>14</v>
      </c>
      <c r="B48" s="364" t="s">
        <v>798</v>
      </c>
      <c r="C48" s="364" t="s">
        <v>20</v>
      </c>
      <c r="D48" s="364" t="s">
        <v>0</v>
      </c>
      <c r="E48" s="371" t="s">
        <v>17</v>
      </c>
      <c r="F48" s="372"/>
      <c r="G48" s="372"/>
      <c r="H48" s="372"/>
      <c r="I48" s="372"/>
      <c r="J48" s="372"/>
      <c r="K48" s="372"/>
      <c r="L48" s="372"/>
      <c r="M48" s="372"/>
      <c r="N48" s="372"/>
      <c r="O48" s="372"/>
      <c r="P48" s="373"/>
      <c r="Q48" s="364" t="s">
        <v>10</v>
      </c>
      <c r="R48" s="364" t="s">
        <v>11</v>
      </c>
      <c r="S48" s="361" t="s">
        <v>12</v>
      </c>
      <c r="T48" s="362"/>
      <c r="U48" s="363"/>
    </row>
    <row r="49" spans="1:21" ht="12.75">
      <c r="A49" s="400"/>
      <c r="B49" s="399"/>
      <c r="C49" s="399"/>
      <c r="D49" s="399"/>
      <c r="E49" s="136" t="s">
        <v>1</v>
      </c>
      <c r="F49" s="127" t="s">
        <v>2</v>
      </c>
      <c r="G49" s="127" t="s">
        <v>3</v>
      </c>
      <c r="H49" s="127" t="s">
        <v>4</v>
      </c>
      <c r="I49" s="127" t="s">
        <v>3</v>
      </c>
      <c r="J49" s="127" t="s">
        <v>5</v>
      </c>
      <c r="K49" s="127" t="s">
        <v>5</v>
      </c>
      <c r="L49" s="127" t="s">
        <v>4</v>
      </c>
      <c r="M49" s="127" t="s">
        <v>6</v>
      </c>
      <c r="N49" s="127" t="s">
        <v>7</v>
      </c>
      <c r="O49" s="127" t="s">
        <v>8</v>
      </c>
      <c r="P49" s="137" t="s">
        <v>9</v>
      </c>
      <c r="Q49" s="399"/>
      <c r="R49" s="399"/>
      <c r="S49" s="138" t="s">
        <v>21</v>
      </c>
      <c r="T49" s="99" t="s">
        <v>18</v>
      </c>
      <c r="U49" s="139" t="s">
        <v>13</v>
      </c>
    </row>
    <row r="50" spans="1:21" ht="100.5" customHeight="1">
      <c r="A50" s="410">
        <v>1.9</v>
      </c>
      <c r="B50" s="413" t="s">
        <v>530</v>
      </c>
      <c r="C50" s="407" t="s">
        <v>241</v>
      </c>
      <c r="D50" s="51" t="s">
        <v>531</v>
      </c>
      <c r="E50" s="51"/>
      <c r="F50" s="51" t="s">
        <v>34</v>
      </c>
      <c r="G50" s="51"/>
      <c r="H50" s="51" t="s">
        <v>34</v>
      </c>
      <c r="I50" s="51"/>
      <c r="J50" s="51"/>
      <c r="K50" s="51" t="s">
        <v>34</v>
      </c>
      <c r="L50" s="51"/>
      <c r="M50" s="51" t="s">
        <v>34</v>
      </c>
      <c r="N50" s="51"/>
      <c r="O50" s="51" t="s">
        <v>34</v>
      </c>
      <c r="P50" s="51"/>
      <c r="Q50" s="285" t="s">
        <v>503</v>
      </c>
      <c r="R50" s="275" t="s">
        <v>38</v>
      </c>
      <c r="S50" s="143">
        <v>1</v>
      </c>
      <c r="T50" s="308"/>
      <c r="U50" s="379">
        <f>+PRESUPUESTO!I83</f>
        <v>106123.85</v>
      </c>
    </row>
    <row r="51" spans="1:21" ht="100.5" customHeight="1">
      <c r="A51" s="411"/>
      <c r="B51" s="414"/>
      <c r="C51" s="408"/>
      <c r="D51" s="92" t="s">
        <v>532</v>
      </c>
      <c r="E51" s="92"/>
      <c r="F51" s="92"/>
      <c r="G51" s="92"/>
      <c r="H51" s="92"/>
      <c r="I51" s="92"/>
      <c r="J51" s="92"/>
      <c r="K51" s="92" t="s">
        <v>34</v>
      </c>
      <c r="L51" s="92"/>
      <c r="M51" s="92" t="s">
        <v>34</v>
      </c>
      <c r="N51" s="92"/>
      <c r="O51" s="92" t="s">
        <v>34</v>
      </c>
      <c r="P51" s="92"/>
      <c r="Q51" s="275" t="s">
        <v>503</v>
      </c>
      <c r="R51" s="276" t="s">
        <v>504</v>
      </c>
      <c r="S51" s="124">
        <v>1</v>
      </c>
      <c r="T51" s="308"/>
      <c r="U51" s="380"/>
    </row>
    <row r="52" spans="1:21" ht="81" customHeight="1">
      <c r="A52" s="411"/>
      <c r="B52" s="414"/>
      <c r="C52" s="408"/>
      <c r="D52" s="185" t="s">
        <v>646</v>
      </c>
      <c r="E52" s="93" t="s">
        <v>34</v>
      </c>
      <c r="F52" s="93" t="s">
        <v>34</v>
      </c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185" t="s">
        <v>540</v>
      </c>
      <c r="R52" s="185" t="s">
        <v>543</v>
      </c>
      <c r="S52" s="94">
        <v>1</v>
      </c>
      <c r="T52" s="308"/>
      <c r="U52" s="380"/>
    </row>
    <row r="53" spans="1:21" ht="81.75" customHeight="1">
      <c r="A53" s="411"/>
      <c r="B53" s="414"/>
      <c r="C53" s="408"/>
      <c r="D53" s="304" t="s">
        <v>647</v>
      </c>
      <c r="E53" s="93"/>
      <c r="F53" s="93"/>
      <c r="G53" s="93"/>
      <c r="H53" s="93"/>
      <c r="I53" s="93"/>
      <c r="J53" s="93" t="s">
        <v>34</v>
      </c>
      <c r="K53" s="93"/>
      <c r="L53" s="93" t="s">
        <v>34</v>
      </c>
      <c r="M53" s="93"/>
      <c r="N53" s="93" t="s">
        <v>34</v>
      </c>
      <c r="O53" s="93"/>
      <c r="P53" s="93"/>
      <c r="Q53" s="302" t="s">
        <v>703</v>
      </c>
      <c r="R53" s="276" t="s">
        <v>704</v>
      </c>
      <c r="S53" s="94">
        <v>1</v>
      </c>
      <c r="T53" s="62"/>
      <c r="U53" s="380"/>
    </row>
    <row r="54" spans="1:21" ht="91.5" customHeight="1">
      <c r="A54" s="412"/>
      <c r="B54" s="415"/>
      <c r="C54" s="409"/>
      <c r="D54" s="304" t="s">
        <v>648</v>
      </c>
      <c r="E54" s="93"/>
      <c r="F54" s="93"/>
      <c r="G54" s="93" t="s">
        <v>34</v>
      </c>
      <c r="H54" s="93"/>
      <c r="I54" s="93"/>
      <c r="J54" s="93"/>
      <c r="K54" s="93" t="s">
        <v>34</v>
      </c>
      <c r="L54" s="93"/>
      <c r="M54" s="93" t="s">
        <v>34</v>
      </c>
      <c r="N54" s="93"/>
      <c r="O54" s="93" t="s">
        <v>34</v>
      </c>
      <c r="P54" s="93"/>
      <c r="Q54" s="302" t="s">
        <v>649</v>
      </c>
      <c r="R54" s="302" t="s">
        <v>705</v>
      </c>
      <c r="S54" s="94">
        <v>1</v>
      </c>
      <c r="T54" s="95"/>
      <c r="U54" s="381"/>
    </row>
    <row r="55" spans="1:21" ht="204">
      <c r="A55" s="404">
        <v>1.1</v>
      </c>
      <c r="B55" s="384" t="s">
        <v>419</v>
      </c>
      <c r="C55" s="407" t="s">
        <v>236</v>
      </c>
      <c r="D55" s="102" t="s">
        <v>706</v>
      </c>
      <c r="E55" s="102" t="s">
        <v>34</v>
      </c>
      <c r="F55" s="102" t="s">
        <v>34</v>
      </c>
      <c r="G55" s="102" t="s">
        <v>34</v>
      </c>
      <c r="H55" s="102" t="s">
        <v>34</v>
      </c>
      <c r="I55" s="96"/>
      <c r="J55" s="96"/>
      <c r="K55" s="96"/>
      <c r="L55" s="102" t="s">
        <v>34</v>
      </c>
      <c r="M55" s="102" t="s">
        <v>34</v>
      </c>
      <c r="N55" s="102" t="s">
        <v>34</v>
      </c>
      <c r="O55" s="96"/>
      <c r="P55" s="96"/>
      <c r="Q55" s="109" t="s">
        <v>707</v>
      </c>
      <c r="R55" s="109" t="s">
        <v>505</v>
      </c>
      <c r="S55" s="63">
        <v>1</v>
      </c>
      <c r="T55" s="97"/>
      <c r="U55" s="418">
        <f>+PRESUPUESTO!I96</f>
        <v>643571.5</v>
      </c>
    </row>
    <row r="56" spans="1:21" ht="68.25" customHeight="1">
      <c r="A56" s="405"/>
      <c r="B56" s="394"/>
      <c r="C56" s="408"/>
      <c r="D56" s="102" t="s">
        <v>421</v>
      </c>
      <c r="E56" s="96" t="s">
        <v>34</v>
      </c>
      <c r="F56" s="96" t="s">
        <v>34</v>
      </c>
      <c r="G56" s="96" t="s">
        <v>34</v>
      </c>
      <c r="H56" s="96" t="s">
        <v>34</v>
      </c>
      <c r="I56" s="96" t="s">
        <v>34</v>
      </c>
      <c r="J56" s="96" t="s">
        <v>34</v>
      </c>
      <c r="K56" s="96" t="s">
        <v>34</v>
      </c>
      <c r="L56" s="96" t="s">
        <v>34</v>
      </c>
      <c r="M56" s="96" t="s">
        <v>34</v>
      </c>
      <c r="N56" s="96" t="s">
        <v>34</v>
      </c>
      <c r="O56" s="96" t="s">
        <v>34</v>
      </c>
      <c r="P56" s="96" t="s">
        <v>34</v>
      </c>
      <c r="Q56" s="109" t="s">
        <v>506</v>
      </c>
      <c r="R56" s="109" t="s">
        <v>507</v>
      </c>
      <c r="S56" s="63">
        <v>1</v>
      </c>
      <c r="T56" s="97"/>
      <c r="U56" s="419"/>
    </row>
    <row r="57" spans="1:21" ht="63.75">
      <c r="A57" s="405"/>
      <c r="B57" s="394"/>
      <c r="C57" s="408"/>
      <c r="D57" s="102" t="s">
        <v>422</v>
      </c>
      <c r="E57" s="96"/>
      <c r="F57" s="102" t="s">
        <v>34</v>
      </c>
      <c r="G57" s="96"/>
      <c r="H57" s="102" t="s">
        <v>34</v>
      </c>
      <c r="I57" s="96"/>
      <c r="J57" s="102" t="s">
        <v>34</v>
      </c>
      <c r="K57" s="96"/>
      <c r="L57" s="102" t="s">
        <v>34</v>
      </c>
      <c r="M57" s="96"/>
      <c r="N57" s="102" t="s">
        <v>34</v>
      </c>
      <c r="O57" s="96"/>
      <c r="P57" s="96"/>
      <c r="Q57" s="109" t="s">
        <v>541</v>
      </c>
      <c r="R57" s="277" t="s">
        <v>207</v>
      </c>
      <c r="S57" s="63">
        <v>1</v>
      </c>
      <c r="T57" s="97"/>
      <c r="U57" s="419"/>
    </row>
    <row r="58" spans="1:21" ht="38.25">
      <c r="A58" s="405"/>
      <c r="B58" s="394"/>
      <c r="C58" s="408"/>
      <c r="D58" s="141" t="s">
        <v>423</v>
      </c>
      <c r="E58" s="98" t="s">
        <v>34</v>
      </c>
      <c r="F58" s="98" t="s">
        <v>34</v>
      </c>
      <c r="G58" s="98" t="s">
        <v>34</v>
      </c>
      <c r="H58" s="98" t="s">
        <v>34</v>
      </c>
      <c r="I58" s="98" t="s">
        <v>34</v>
      </c>
      <c r="J58" s="98" t="s">
        <v>34</v>
      </c>
      <c r="K58" s="98" t="s">
        <v>34</v>
      </c>
      <c r="L58" s="98" t="s">
        <v>34</v>
      </c>
      <c r="M58" s="98" t="s">
        <v>34</v>
      </c>
      <c r="N58" s="98" t="s">
        <v>34</v>
      </c>
      <c r="O58" s="98" t="s">
        <v>34</v>
      </c>
      <c r="P58" s="98" t="s">
        <v>34</v>
      </c>
      <c r="Q58" s="93" t="s">
        <v>206</v>
      </c>
      <c r="R58" s="93" t="s">
        <v>508</v>
      </c>
      <c r="S58" s="94">
        <v>1</v>
      </c>
      <c r="T58" s="94"/>
      <c r="U58" s="419"/>
    </row>
    <row r="59" spans="1:21" ht="76.5">
      <c r="A59" s="406"/>
      <c r="B59" s="393"/>
      <c r="C59" s="409"/>
      <c r="D59" s="185" t="s">
        <v>580</v>
      </c>
      <c r="E59" s="93" t="s">
        <v>34</v>
      </c>
      <c r="F59" s="93" t="s">
        <v>34</v>
      </c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185" t="s">
        <v>540</v>
      </c>
      <c r="R59" s="185" t="s">
        <v>543</v>
      </c>
      <c r="S59" s="94">
        <v>1</v>
      </c>
      <c r="T59" s="94"/>
      <c r="U59" s="420"/>
    </row>
    <row r="60" spans="1:21" ht="102">
      <c r="A60" s="376">
        <v>1.11</v>
      </c>
      <c r="B60" s="384" t="s">
        <v>420</v>
      </c>
      <c r="C60" s="384" t="s">
        <v>242</v>
      </c>
      <c r="D60" s="104" t="s">
        <v>424</v>
      </c>
      <c r="E60" s="103"/>
      <c r="F60" s="103" t="s">
        <v>34</v>
      </c>
      <c r="G60" s="101"/>
      <c r="H60" s="103" t="s">
        <v>34</v>
      </c>
      <c r="I60" s="101"/>
      <c r="J60" s="103" t="s">
        <v>34</v>
      </c>
      <c r="K60" s="101"/>
      <c r="L60" s="101"/>
      <c r="M60" s="101"/>
      <c r="N60" s="101"/>
      <c r="O60" s="101"/>
      <c r="P60" s="101"/>
      <c r="Q60" s="109" t="s">
        <v>542</v>
      </c>
      <c r="R60" s="277" t="s">
        <v>216</v>
      </c>
      <c r="S60" s="140">
        <v>1</v>
      </c>
      <c r="T60" s="144"/>
      <c r="U60" s="418">
        <f>+PRESUPUESTO!I134</f>
        <v>156059.3</v>
      </c>
    </row>
    <row r="61" spans="1:21" ht="132.75" customHeight="1">
      <c r="A61" s="377"/>
      <c r="B61" s="394"/>
      <c r="C61" s="385"/>
      <c r="D61" s="102" t="s">
        <v>425</v>
      </c>
      <c r="E61" s="101"/>
      <c r="F61" s="101"/>
      <c r="G61" s="101"/>
      <c r="H61" s="101"/>
      <c r="I61" s="101"/>
      <c r="J61" s="103"/>
      <c r="K61" s="103" t="s">
        <v>34</v>
      </c>
      <c r="L61" s="103"/>
      <c r="M61" s="103" t="s">
        <v>34</v>
      </c>
      <c r="N61" s="103"/>
      <c r="O61" s="103" t="s">
        <v>34</v>
      </c>
      <c r="P61" s="101"/>
      <c r="Q61" s="109" t="s">
        <v>545</v>
      </c>
      <c r="R61" s="277" t="s">
        <v>217</v>
      </c>
      <c r="S61" s="140">
        <v>1</v>
      </c>
      <c r="T61" s="144"/>
      <c r="U61" s="419"/>
    </row>
    <row r="62" spans="1:21" ht="106.5" customHeight="1">
      <c r="A62" s="378"/>
      <c r="B62" s="393"/>
      <c r="C62" s="386"/>
      <c r="D62" s="102" t="s">
        <v>426</v>
      </c>
      <c r="E62" s="101"/>
      <c r="F62" s="101"/>
      <c r="G62" s="101"/>
      <c r="H62" s="101"/>
      <c r="I62" s="101"/>
      <c r="J62" s="101"/>
      <c r="K62" s="101"/>
      <c r="L62" s="101"/>
      <c r="M62" s="103" t="s">
        <v>34</v>
      </c>
      <c r="N62" s="103" t="s">
        <v>34</v>
      </c>
      <c r="O62" s="103" t="s">
        <v>34</v>
      </c>
      <c r="P62" s="103" t="s">
        <v>34</v>
      </c>
      <c r="Q62" s="109" t="s">
        <v>544</v>
      </c>
      <c r="R62" s="101" t="s">
        <v>38</v>
      </c>
      <c r="S62" s="140">
        <v>1</v>
      </c>
      <c r="T62" s="144"/>
      <c r="U62" s="420"/>
    </row>
    <row r="63" spans="1:21" s="8" customFormat="1" ht="26.25" customHeight="1">
      <c r="A63" s="353" t="s">
        <v>417</v>
      </c>
      <c r="B63" s="354"/>
      <c r="C63" s="354"/>
      <c r="D63" s="354"/>
      <c r="E63" s="354"/>
      <c r="F63" s="354"/>
      <c r="G63" s="354"/>
      <c r="H63" s="354"/>
      <c r="I63" s="354"/>
      <c r="J63" s="354"/>
      <c r="K63" s="354"/>
      <c r="L63" s="354"/>
      <c r="M63" s="354"/>
      <c r="N63" s="354"/>
      <c r="O63" s="354"/>
      <c r="P63" s="354"/>
      <c r="Q63" s="354"/>
      <c r="R63" s="354"/>
      <c r="S63" s="354"/>
      <c r="T63" s="355"/>
      <c r="U63" s="206">
        <f>+SUM(U50:U62)</f>
        <v>905754.6499999999</v>
      </c>
    </row>
    <row r="64" spans="1:21" s="8" customFormat="1" ht="32.25" customHeight="1">
      <c r="A64" s="356" t="s">
        <v>418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8"/>
      <c r="U64" s="205">
        <f>+SUM(U38,U63)</f>
        <v>1266731.68</v>
      </c>
    </row>
  </sheetData>
  <sheetProtection/>
  <mergeCells count="74">
    <mergeCell ref="A60:A62"/>
    <mergeCell ref="B60:B62"/>
    <mergeCell ref="C60:C62"/>
    <mergeCell ref="C34:C36"/>
    <mergeCell ref="B34:B36"/>
    <mergeCell ref="U19:U20"/>
    <mergeCell ref="U50:U54"/>
    <mergeCell ref="U60:U62"/>
    <mergeCell ref="U55:U59"/>
    <mergeCell ref="U34:U36"/>
    <mergeCell ref="U21:U23"/>
    <mergeCell ref="U24:U29"/>
    <mergeCell ref="U30:U31"/>
    <mergeCell ref="U32:U33"/>
    <mergeCell ref="A55:A59"/>
    <mergeCell ref="B55:B59"/>
    <mergeCell ref="C55:C59"/>
    <mergeCell ref="A50:A54"/>
    <mergeCell ref="B50:B54"/>
    <mergeCell ref="C50:C54"/>
    <mergeCell ref="R48:R49"/>
    <mergeCell ref="S48:U48"/>
    <mergeCell ref="A48:A49"/>
    <mergeCell ref="B48:B49"/>
    <mergeCell ref="C48:C49"/>
    <mergeCell ref="D48:D49"/>
    <mergeCell ref="E48:P48"/>
    <mergeCell ref="Q48:Q49"/>
    <mergeCell ref="C15:C18"/>
    <mergeCell ref="A41:Q41"/>
    <mergeCell ref="A42:Q42"/>
    <mergeCell ref="A43:Q43"/>
    <mergeCell ref="A44:U46"/>
    <mergeCell ref="A47:Q47"/>
    <mergeCell ref="C21:C23"/>
    <mergeCell ref="C24:C29"/>
    <mergeCell ref="C30:C31"/>
    <mergeCell ref="B30:B31"/>
    <mergeCell ref="B15:B18"/>
    <mergeCell ref="A15:A18"/>
    <mergeCell ref="C19:C20"/>
    <mergeCell ref="A19:A20"/>
    <mergeCell ref="A30:A31"/>
    <mergeCell ref="C32:C33"/>
    <mergeCell ref="B24:B29"/>
    <mergeCell ref="A24:A29"/>
    <mergeCell ref="A32:A33"/>
    <mergeCell ref="B32:B33"/>
    <mergeCell ref="D13:D14"/>
    <mergeCell ref="Q13:Q14"/>
    <mergeCell ref="A13:A14"/>
    <mergeCell ref="E13:P13"/>
    <mergeCell ref="A9:U11"/>
    <mergeCell ref="A34:A36"/>
    <mergeCell ref="U15:U18"/>
    <mergeCell ref="B19:B20"/>
    <mergeCell ref="B21:B23"/>
    <mergeCell ref="A21:A23"/>
    <mergeCell ref="A1:U1"/>
    <mergeCell ref="A2:U2"/>
    <mergeCell ref="A3:U3"/>
    <mergeCell ref="A5:B5"/>
    <mergeCell ref="C5:Q5"/>
    <mergeCell ref="A6:Q6"/>
    <mergeCell ref="A63:T63"/>
    <mergeCell ref="A64:T64"/>
    <mergeCell ref="A38:T38"/>
    <mergeCell ref="A7:Q7"/>
    <mergeCell ref="A8:Q8"/>
    <mergeCell ref="A12:Q12"/>
    <mergeCell ref="S13:U13"/>
    <mergeCell ref="R13:R14"/>
    <mergeCell ref="B13:B14"/>
    <mergeCell ref="C13:C14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view="pageBreakPreview" zoomScale="110" zoomScaleNormal="60" zoomScaleSheetLayoutView="110" zoomScalePageLayoutView="0" workbookViewId="0" topLeftCell="A31">
      <selection activeCell="D10" sqref="D10:D11"/>
    </sheetView>
  </sheetViews>
  <sheetFormatPr defaultColWidth="11.421875" defaultRowHeight="12.75"/>
  <cols>
    <col min="1" max="1" width="5.8515625" style="0" customWidth="1"/>
    <col min="2" max="2" width="19.8515625" style="0" customWidth="1"/>
    <col min="3" max="3" width="13.28125" style="0" customWidth="1"/>
    <col min="4" max="4" width="18.421875" style="0" customWidth="1"/>
    <col min="5" max="5" width="2.28125" style="0" bestFit="1" customWidth="1"/>
    <col min="6" max="6" width="2.140625" style="0" bestFit="1" customWidth="1"/>
    <col min="7" max="7" width="2.57421875" style="0" bestFit="1" customWidth="1"/>
    <col min="8" max="8" width="2.28125" style="0" bestFit="1" customWidth="1"/>
    <col min="9" max="9" width="2.57421875" style="0" bestFit="1" customWidth="1"/>
    <col min="10" max="11" width="2.421875" style="0" customWidth="1"/>
    <col min="12" max="13" width="2.28125" style="0" bestFit="1" customWidth="1"/>
    <col min="14" max="14" width="2.421875" style="0" bestFit="1" customWidth="1"/>
    <col min="15" max="16" width="2.28125" style="0" bestFit="1" customWidth="1"/>
    <col min="17" max="17" width="15.140625" style="0" customWidth="1"/>
    <col min="18" max="18" width="16.421875" style="0" customWidth="1"/>
    <col min="19" max="19" width="11.7109375" style="0" customWidth="1"/>
    <col min="20" max="20" width="11.00390625" style="0" customWidth="1"/>
    <col min="21" max="21" width="21.140625" style="0" customWidth="1"/>
  </cols>
  <sheetData>
    <row r="1" spans="1:21" s="209" customFormat="1" ht="18">
      <c r="A1" s="366" t="s">
        <v>15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s="209" customFormat="1" ht="15.75">
      <c r="A2" s="367" t="s">
        <v>797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</row>
    <row r="3" spans="1:21" s="209" customFormat="1" ht="15.75" customHeight="1">
      <c r="A3" s="367" t="s">
        <v>35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209" customFormat="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ht="12.75">
      <c r="A5" s="135" t="s">
        <v>227</v>
      </c>
    </row>
    <row r="6" ht="13.5" customHeight="1">
      <c r="A6" s="135" t="s">
        <v>232</v>
      </c>
    </row>
    <row r="7" spans="1:2" ht="20.25" customHeight="1">
      <c r="A7" s="135" t="s">
        <v>734</v>
      </c>
      <c r="B7" s="135"/>
    </row>
    <row r="8" spans="1:21" ht="39" customHeight="1">
      <c r="A8" s="432" t="s">
        <v>747</v>
      </c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</row>
    <row r="9" spans="1:21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</row>
    <row r="10" spans="1:21" s="6" customFormat="1" ht="12.75">
      <c r="A10" s="434" t="s">
        <v>14</v>
      </c>
      <c r="B10" s="430" t="s">
        <v>798</v>
      </c>
      <c r="C10" s="430" t="s">
        <v>16</v>
      </c>
      <c r="D10" s="430" t="s">
        <v>0</v>
      </c>
      <c r="E10" s="430" t="s">
        <v>17</v>
      </c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 t="s">
        <v>10</v>
      </c>
      <c r="R10" s="430" t="s">
        <v>11</v>
      </c>
      <c r="S10" s="431" t="s">
        <v>12</v>
      </c>
      <c r="T10" s="431"/>
      <c r="U10" s="431"/>
    </row>
    <row r="11" spans="1:21" s="7" customFormat="1" ht="33" customHeight="1">
      <c r="A11" s="434"/>
      <c r="B11" s="430"/>
      <c r="C11" s="430"/>
      <c r="D11" s="430"/>
      <c r="E11" s="210" t="s">
        <v>1</v>
      </c>
      <c r="F11" s="210" t="s">
        <v>2</v>
      </c>
      <c r="G11" s="210" t="s">
        <v>3</v>
      </c>
      <c r="H11" s="210" t="s">
        <v>4</v>
      </c>
      <c r="I11" s="210" t="s">
        <v>3</v>
      </c>
      <c r="J11" s="210" t="s">
        <v>5</v>
      </c>
      <c r="K11" s="210" t="s">
        <v>5</v>
      </c>
      <c r="L11" s="210" t="s">
        <v>4</v>
      </c>
      <c r="M11" s="210" t="s">
        <v>6</v>
      </c>
      <c r="N11" s="210" t="s">
        <v>7</v>
      </c>
      <c r="O11" s="210" t="s">
        <v>8</v>
      </c>
      <c r="P11" s="210" t="s">
        <v>9</v>
      </c>
      <c r="Q11" s="430"/>
      <c r="R11" s="430"/>
      <c r="S11" s="212" t="s">
        <v>31</v>
      </c>
      <c r="T11" s="211" t="s">
        <v>18</v>
      </c>
      <c r="U11" s="211" t="s">
        <v>13</v>
      </c>
    </row>
    <row r="12" spans="1:21" s="7" customFormat="1" ht="80.25" customHeight="1">
      <c r="A12" s="421">
        <v>2.1</v>
      </c>
      <c r="B12" s="437" t="s">
        <v>428</v>
      </c>
      <c r="C12" s="391" t="s">
        <v>243</v>
      </c>
      <c r="D12" s="104" t="s">
        <v>429</v>
      </c>
      <c r="E12" s="93"/>
      <c r="F12" s="93" t="s">
        <v>34</v>
      </c>
      <c r="G12" s="93" t="s">
        <v>34</v>
      </c>
      <c r="H12" s="93" t="s">
        <v>34</v>
      </c>
      <c r="I12" s="93" t="s">
        <v>34</v>
      </c>
      <c r="J12" s="170" t="s">
        <v>34</v>
      </c>
      <c r="K12" s="105"/>
      <c r="L12" s="105"/>
      <c r="M12" s="105"/>
      <c r="N12" s="105"/>
      <c r="O12" s="105"/>
      <c r="P12" s="105"/>
      <c r="Q12" s="102" t="s">
        <v>548</v>
      </c>
      <c r="R12" s="102" t="s">
        <v>250</v>
      </c>
      <c r="S12" s="149">
        <v>1</v>
      </c>
      <c r="T12" s="60"/>
      <c r="U12" s="435">
        <f>PRESUPUESTO!I145</f>
        <v>3678975.9</v>
      </c>
    </row>
    <row r="13" spans="1:21" s="7" customFormat="1" ht="81" customHeight="1">
      <c r="A13" s="422"/>
      <c r="B13" s="438"/>
      <c r="C13" s="395"/>
      <c r="D13" s="104" t="s">
        <v>430</v>
      </c>
      <c r="E13" s="156"/>
      <c r="F13" s="170" t="s">
        <v>34</v>
      </c>
      <c r="G13" s="170" t="s">
        <v>34</v>
      </c>
      <c r="H13" s="170" t="s">
        <v>34</v>
      </c>
      <c r="I13" s="170" t="s">
        <v>34</v>
      </c>
      <c r="J13" s="170" t="s">
        <v>34</v>
      </c>
      <c r="K13" s="105"/>
      <c r="L13" s="105"/>
      <c r="M13" s="105"/>
      <c r="N13" s="105"/>
      <c r="O13" s="105"/>
      <c r="P13" s="105"/>
      <c r="Q13" s="102" t="s">
        <v>548</v>
      </c>
      <c r="R13" s="278" t="s">
        <v>549</v>
      </c>
      <c r="S13" s="150">
        <v>1</v>
      </c>
      <c r="T13" s="106"/>
      <c r="U13" s="436"/>
    </row>
    <row r="14" spans="1:21" s="7" customFormat="1" ht="68.25" customHeight="1">
      <c r="A14" s="422"/>
      <c r="B14" s="438"/>
      <c r="C14" s="395"/>
      <c r="D14" s="104" t="s">
        <v>431</v>
      </c>
      <c r="E14" s="170" t="s">
        <v>34</v>
      </c>
      <c r="F14" s="170" t="s">
        <v>34</v>
      </c>
      <c r="G14" s="170" t="s">
        <v>34</v>
      </c>
      <c r="H14" s="170" t="s">
        <v>34</v>
      </c>
      <c r="I14" s="170" t="s">
        <v>34</v>
      </c>
      <c r="J14" s="170" t="s">
        <v>34</v>
      </c>
      <c r="K14" s="280" t="s">
        <v>34</v>
      </c>
      <c r="L14" s="280" t="s">
        <v>34</v>
      </c>
      <c r="M14" s="280" t="s">
        <v>34</v>
      </c>
      <c r="N14" s="280" t="s">
        <v>34</v>
      </c>
      <c r="O14" s="280" t="s">
        <v>34</v>
      </c>
      <c r="P14" s="280" t="s">
        <v>34</v>
      </c>
      <c r="Q14" s="278" t="s">
        <v>552</v>
      </c>
      <c r="R14" s="278" t="s">
        <v>550</v>
      </c>
      <c r="S14" s="150">
        <v>1</v>
      </c>
      <c r="T14" s="106"/>
      <c r="U14" s="436"/>
    </row>
    <row r="15" spans="1:21" s="7" customFormat="1" ht="151.5" customHeight="1">
      <c r="A15" s="422"/>
      <c r="B15" s="438"/>
      <c r="C15" s="395"/>
      <c r="D15" s="108" t="s">
        <v>551</v>
      </c>
      <c r="E15" s="281"/>
      <c r="F15" s="281" t="s">
        <v>34</v>
      </c>
      <c r="G15" s="281" t="s">
        <v>34</v>
      </c>
      <c r="H15" s="281" t="s">
        <v>34</v>
      </c>
      <c r="I15" s="281" t="s">
        <v>34</v>
      </c>
      <c r="J15" s="281" t="s">
        <v>34</v>
      </c>
      <c r="K15" s="280" t="s">
        <v>34</v>
      </c>
      <c r="L15" s="280" t="s">
        <v>34</v>
      </c>
      <c r="M15" s="280" t="s">
        <v>34</v>
      </c>
      <c r="N15" s="280" t="s">
        <v>34</v>
      </c>
      <c r="O15" s="280" t="s">
        <v>34</v>
      </c>
      <c r="P15" s="280" t="s">
        <v>34</v>
      </c>
      <c r="Q15" s="278" t="s">
        <v>553</v>
      </c>
      <c r="R15" s="278" t="s">
        <v>251</v>
      </c>
      <c r="S15" s="150">
        <v>1</v>
      </c>
      <c r="T15" s="106"/>
      <c r="U15" s="436"/>
    </row>
    <row r="16" spans="1:21" s="7" customFormat="1" ht="79.5" customHeight="1">
      <c r="A16" s="422"/>
      <c r="B16" s="438"/>
      <c r="C16" s="395"/>
      <c r="D16" s="305" t="s">
        <v>645</v>
      </c>
      <c r="E16" s="281"/>
      <c r="F16" s="281" t="s">
        <v>34</v>
      </c>
      <c r="G16" s="281"/>
      <c r="H16" s="281"/>
      <c r="I16" s="281" t="s">
        <v>34</v>
      </c>
      <c r="J16" s="281"/>
      <c r="K16" s="280"/>
      <c r="L16" s="280" t="s">
        <v>34</v>
      </c>
      <c r="M16" s="280"/>
      <c r="N16" s="280"/>
      <c r="O16" s="280" t="s">
        <v>34</v>
      </c>
      <c r="P16" s="280"/>
      <c r="Q16" s="278" t="s">
        <v>708</v>
      </c>
      <c r="R16" s="278" t="s">
        <v>709</v>
      </c>
      <c r="S16" s="150">
        <v>1</v>
      </c>
      <c r="T16" s="106"/>
      <c r="U16" s="436"/>
    </row>
    <row r="17" spans="1:21" s="7" customFormat="1" ht="119.25" customHeight="1">
      <c r="A17" s="422"/>
      <c r="B17" s="438"/>
      <c r="C17" s="395"/>
      <c r="D17" s="279" t="s">
        <v>650</v>
      </c>
      <c r="E17" s="282"/>
      <c r="F17" s="282"/>
      <c r="G17" s="282" t="s">
        <v>34</v>
      </c>
      <c r="H17" s="282"/>
      <c r="I17" s="282"/>
      <c r="J17" s="282" t="s">
        <v>34</v>
      </c>
      <c r="K17" s="283"/>
      <c r="L17" s="283"/>
      <c r="M17" s="283" t="s">
        <v>34</v>
      </c>
      <c r="N17" s="283"/>
      <c r="O17" s="283" t="s">
        <v>34</v>
      </c>
      <c r="P17" s="283"/>
      <c r="Q17" s="278" t="s">
        <v>554</v>
      </c>
      <c r="R17" s="278" t="s">
        <v>251</v>
      </c>
      <c r="S17" s="150">
        <v>1</v>
      </c>
      <c r="T17" s="106"/>
      <c r="U17" s="416"/>
    </row>
    <row r="18" spans="1:21" s="7" customFormat="1" ht="169.5" customHeight="1">
      <c r="A18" s="422"/>
      <c r="B18" s="438"/>
      <c r="C18" s="395"/>
      <c r="D18" s="102" t="s">
        <v>651</v>
      </c>
      <c r="E18" s="170" t="s">
        <v>34</v>
      </c>
      <c r="F18" s="170" t="s">
        <v>34</v>
      </c>
      <c r="G18" s="170" t="s">
        <v>34</v>
      </c>
      <c r="H18" s="170" t="s">
        <v>34</v>
      </c>
      <c r="I18" s="157"/>
      <c r="J18" s="157"/>
      <c r="K18" s="280"/>
      <c r="L18" s="280"/>
      <c r="M18" s="280"/>
      <c r="N18" s="280"/>
      <c r="O18" s="280"/>
      <c r="P18" s="280"/>
      <c r="Q18" s="278" t="s">
        <v>555</v>
      </c>
      <c r="R18" s="278" t="s">
        <v>509</v>
      </c>
      <c r="S18" s="150">
        <v>1</v>
      </c>
      <c r="T18" s="106"/>
      <c r="U18" s="416"/>
    </row>
    <row r="19" spans="1:21" s="7" customFormat="1" ht="54.75" customHeight="1">
      <c r="A19" s="422"/>
      <c r="B19" s="438"/>
      <c r="C19" s="395"/>
      <c r="D19" s="102" t="s">
        <v>655</v>
      </c>
      <c r="E19" s="284" t="s">
        <v>34</v>
      </c>
      <c r="F19" s="284" t="s">
        <v>34</v>
      </c>
      <c r="G19" s="284" t="s">
        <v>34</v>
      </c>
      <c r="H19" s="284" t="s">
        <v>34</v>
      </c>
      <c r="I19" s="284" t="s">
        <v>34</v>
      </c>
      <c r="J19" s="284" t="s">
        <v>34</v>
      </c>
      <c r="K19" s="284" t="s">
        <v>34</v>
      </c>
      <c r="L19" s="284" t="s">
        <v>34</v>
      </c>
      <c r="M19" s="284" t="s">
        <v>34</v>
      </c>
      <c r="N19" s="284" t="s">
        <v>34</v>
      </c>
      <c r="O19" s="284" t="s">
        <v>34</v>
      </c>
      <c r="P19" s="284" t="s">
        <v>34</v>
      </c>
      <c r="Q19" s="102" t="s">
        <v>556</v>
      </c>
      <c r="R19" s="102" t="s">
        <v>252</v>
      </c>
      <c r="S19" s="149">
        <v>1</v>
      </c>
      <c r="T19" s="61"/>
      <c r="U19" s="416"/>
    </row>
    <row r="20" spans="1:21" s="7" customFormat="1" ht="66" customHeight="1">
      <c r="A20" s="422"/>
      <c r="B20" s="438"/>
      <c r="C20" s="395"/>
      <c r="D20" s="102" t="s">
        <v>652</v>
      </c>
      <c r="E20" s="284" t="s">
        <v>34</v>
      </c>
      <c r="F20" s="284" t="s">
        <v>34</v>
      </c>
      <c r="G20" s="284" t="s">
        <v>34</v>
      </c>
      <c r="H20" s="284"/>
      <c r="I20" s="284"/>
      <c r="J20" s="284"/>
      <c r="K20" s="284"/>
      <c r="L20" s="284"/>
      <c r="M20" s="284"/>
      <c r="N20" s="284"/>
      <c r="O20" s="284"/>
      <c r="P20" s="284"/>
      <c r="Q20" s="102" t="s">
        <v>710</v>
      </c>
      <c r="R20" s="102" t="s">
        <v>253</v>
      </c>
      <c r="S20" s="149">
        <v>1</v>
      </c>
      <c r="T20" s="60"/>
      <c r="U20" s="416"/>
    </row>
    <row r="21" spans="1:21" s="7" customFormat="1" ht="147.75" customHeight="1">
      <c r="A21" s="422"/>
      <c r="B21" s="438"/>
      <c r="C21" s="395"/>
      <c r="D21" s="102" t="s">
        <v>653</v>
      </c>
      <c r="E21" s="284" t="s">
        <v>34</v>
      </c>
      <c r="F21" s="284" t="s">
        <v>34</v>
      </c>
      <c r="G21" s="284" t="s">
        <v>34</v>
      </c>
      <c r="H21" s="284" t="s">
        <v>34</v>
      </c>
      <c r="I21" s="284" t="s">
        <v>34</v>
      </c>
      <c r="J21" s="284" t="s">
        <v>34</v>
      </c>
      <c r="K21" s="284" t="s">
        <v>34</v>
      </c>
      <c r="L21" s="284" t="s">
        <v>34</v>
      </c>
      <c r="M21" s="284" t="s">
        <v>34</v>
      </c>
      <c r="N21" s="284" t="s">
        <v>34</v>
      </c>
      <c r="O21" s="284" t="s">
        <v>34</v>
      </c>
      <c r="P21" s="284" t="s">
        <v>34</v>
      </c>
      <c r="Q21" s="102" t="s">
        <v>557</v>
      </c>
      <c r="R21" s="96" t="s">
        <v>39</v>
      </c>
      <c r="S21" s="149">
        <v>1</v>
      </c>
      <c r="T21" s="60"/>
      <c r="U21" s="416"/>
    </row>
    <row r="22" spans="1:21" s="7" customFormat="1" ht="129.75" customHeight="1">
      <c r="A22" s="422"/>
      <c r="B22" s="438"/>
      <c r="C22" s="395"/>
      <c r="D22" s="102" t="s">
        <v>654</v>
      </c>
      <c r="E22" s="284" t="s">
        <v>34</v>
      </c>
      <c r="F22" s="284" t="s">
        <v>34</v>
      </c>
      <c r="G22" s="284" t="s">
        <v>34</v>
      </c>
      <c r="H22" s="284" t="s">
        <v>34</v>
      </c>
      <c r="I22" s="284" t="s">
        <v>34</v>
      </c>
      <c r="J22" s="284" t="s">
        <v>34</v>
      </c>
      <c r="K22" s="284" t="s">
        <v>34</v>
      </c>
      <c r="L22" s="284" t="s">
        <v>34</v>
      </c>
      <c r="M22" s="284" t="s">
        <v>34</v>
      </c>
      <c r="N22" s="284" t="s">
        <v>34</v>
      </c>
      <c r="O22" s="284" t="s">
        <v>34</v>
      </c>
      <c r="P22" s="284" t="s">
        <v>34</v>
      </c>
      <c r="Q22" s="102" t="s">
        <v>711</v>
      </c>
      <c r="R22" s="102" t="s">
        <v>254</v>
      </c>
      <c r="S22" s="149">
        <v>1</v>
      </c>
      <c r="T22" s="60"/>
      <c r="U22" s="416"/>
    </row>
    <row r="23" spans="1:21" s="7" customFormat="1" ht="104.25" customHeight="1">
      <c r="A23" s="422"/>
      <c r="B23" s="438"/>
      <c r="C23" s="395"/>
      <c r="D23" s="305" t="s">
        <v>656</v>
      </c>
      <c r="E23" s="93" t="s">
        <v>34</v>
      </c>
      <c r="F23" s="93" t="s">
        <v>34</v>
      </c>
      <c r="G23" s="93" t="s">
        <v>34</v>
      </c>
      <c r="H23" s="93" t="s">
        <v>34</v>
      </c>
      <c r="I23" s="93" t="s">
        <v>34</v>
      </c>
      <c r="J23" s="93" t="s">
        <v>34</v>
      </c>
      <c r="K23" s="93" t="s">
        <v>34</v>
      </c>
      <c r="L23" s="93" t="s">
        <v>34</v>
      </c>
      <c r="M23" s="93"/>
      <c r="N23" s="93" t="s">
        <v>34</v>
      </c>
      <c r="O23" s="93" t="s">
        <v>34</v>
      </c>
      <c r="P23" s="93"/>
      <c r="Q23" s="141" t="s">
        <v>661</v>
      </c>
      <c r="R23" s="141" t="s">
        <v>659</v>
      </c>
      <c r="S23" s="94">
        <v>1</v>
      </c>
      <c r="T23" s="60"/>
      <c r="U23" s="416"/>
    </row>
    <row r="24" spans="1:21" s="7" customFormat="1" ht="84" customHeight="1">
      <c r="A24" s="422"/>
      <c r="B24" s="438"/>
      <c r="C24" s="395"/>
      <c r="D24" s="305" t="s">
        <v>657</v>
      </c>
      <c r="E24" s="93"/>
      <c r="F24" s="93"/>
      <c r="G24" s="93" t="s">
        <v>34</v>
      </c>
      <c r="H24" s="93"/>
      <c r="I24" s="93"/>
      <c r="J24" s="93"/>
      <c r="K24" s="93" t="s">
        <v>34</v>
      </c>
      <c r="L24" s="93"/>
      <c r="M24" s="93"/>
      <c r="N24" s="93"/>
      <c r="O24" s="93" t="s">
        <v>34</v>
      </c>
      <c r="P24" s="93"/>
      <c r="Q24" s="141" t="s">
        <v>661</v>
      </c>
      <c r="R24" s="141" t="s">
        <v>712</v>
      </c>
      <c r="S24" s="94">
        <v>1</v>
      </c>
      <c r="T24" s="60"/>
      <c r="U24" s="416"/>
    </row>
    <row r="25" spans="1:21" s="7" customFormat="1" ht="84.75" customHeight="1">
      <c r="A25" s="422"/>
      <c r="B25" s="438"/>
      <c r="C25" s="395"/>
      <c r="D25" s="305" t="s">
        <v>658</v>
      </c>
      <c r="E25" s="93"/>
      <c r="F25" s="93"/>
      <c r="G25" s="93" t="s">
        <v>34</v>
      </c>
      <c r="H25" s="93"/>
      <c r="I25" s="93"/>
      <c r="J25" s="93"/>
      <c r="K25" s="93" t="s">
        <v>34</v>
      </c>
      <c r="L25" s="93"/>
      <c r="M25" s="93"/>
      <c r="N25" s="93"/>
      <c r="O25" s="93" t="s">
        <v>34</v>
      </c>
      <c r="P25" s="93"/>
      <c r="Q25" s="141" t="s">
        <v>661</v>
      </c>
      <c r="R25" s="141" t="s">
        <v>713</v>
      </c>
      <c r="S25" s="94">
        <v>1</v>
      </c>
      <c r="T25" s="60"/>
      <c r="U25" s="416"/>
    </row>
    <row r="26" spans="1:21" s="7" customFormat="1" ht="84.75" customHeight="1">
      <c r="A26" s="422"/>
      <c r="B26" s="438"/>
      <c r="C26" s="395"/>
      <c r="D26" s="141" t="s">
        <v>662</v>
      </c>
      <c r="E26" s="93" t="s">
        <v>34</v>
      </c>
      <c r="F26" s="93" t="s">
        <v>34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85" t="s">
        <v>540</v>
      </c>
      <c r="R26" s="141" t="s">
        <v>583</v>
      </c>
      <c r="S26" s="94">
        <v>1</v>
      </c>
      <c r="T26" s="60"/>
      <c r="U26" s="416"/>
    </row>
    <row r="27" spans="1:21" s="7" customFormat="1" ht="81" customHeight="1">
      <c r="A27" s="423"/>
      <c r="B27" s="439"/>
      <c r="C27" s="392"/>
      <c r="D27" s="141" t="s">
        <v>795</v>
      </c>
      <c r="E27" s="93" t="s">
        <v>34</v>
      </c>
      <c r="F27" s="93" t="s">
        <v>34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185" t="s">
        <v>540</v>
      </c>
      <c r="R27" s="141" t="s">
        <v>583</v>
      </c>
      <c r="S27" s="94">
        <v>1</v>
      </c>
      <c r="T27" s="60"/>
      <c r="U27" s="417"/>
    </row>
    <row r="28" spans="1:21" s="7" customFormat="1" ht="66" customHeight="1">
      <c r="A28" s="447">
        <v>2.2</v>
      </c>
      <c r="B28" s="440" t="s">
        <v>432</v>
      </c>
      <c r="C28" s="424" t="s">
        <v>241</v>
      </c>
      <c r="D28" s="102" t="s">
        <v>433</v>
      </c>
      <c r="E28" s="284"/>
      <c r="F28" s="284" t="s">
        <v>34</v>
      </c>
      <c r="G28" s="284" t="s">
        <v>34</v>
      </c>
      <c r="H28" s="284"/>
      <c r="I28" s="284"/>
      <c r="J28" s="284"/>
      <c r="K28" s="284"/>
      <c r="L28" s="284"/>
      <c r="M28" s="284" t="s">
        <v>34</v>
      </c>
      <c r="N28" s="284" t="s">
        <v>34</v>
      </c>
      <c r="O28" s="284" t="s">
        <v>34</v>
      </c>
      <c r="P28" s="284" t="s">
        <v>34</v>
      </c>
      <c r="Q28" s="102" t="s">
        <v>558</v>
      </c>
      <c r="R28" s="102" t="s">
        <v>255</v>
      </c>
      <c r="S28" s="149">
        <v>1</v>
      </c>
      <c r="T28" s="60"/>
      <c r="U28" s="435">
        <f>PRESUPUESTO!I313</f>
        <v>121897.6</v>
      </c>
    </row>
    <row r="29" spans="1:21" s="7" customFormat="1" ht="160.5" customHeight="1">
      <c r="A29" s="448"/>
      <c r="B29" s="441"/>
      <c r="C29" s="450"/>
      <c r="D29" s="102" t="s">
        <v>663</v>
      </c>
      <c r="E29" s="284" t="s">
        <v>34</v>
      </c>
      <c r="F29" s="284" t="s">
        <v>34</v>
      </c>
      <c r="G29" s="284" t="s">
        <v>34</v>
      </c>
      <c r="H29" s="284"/>
      <c r="I29" s="284"/>
      <c r="J29" s="284"/>
      <c r="K29" s="284"/>
      <c r="L29" s="284"/>
      <c r="M29" s="284"/>
      <c r="N29" s="284"/>
      <c r="O29" s="284"/>
      <c r="P29" s="284"/>
      <c r="Q29" s="102" t="s">
        <v>558</v>
      </c>
      <c r="R29" s="102" t="s">
        <v>256</v>
      </c>
      <c r="S29" s="149">
        <v>1</v>
      </c>
      <c r="T29" s="60"/>
      <c r="U29" s="436"/>
    </row>
    <row r="30" spans="1:21" ht="67.5" customHeight="1">
      <c r="A30" s="448"/>
      <c r="B30" s="441"/>
      <c r="C30" s="450"/>
      <c r="D30" s="109" t="s">
        <v>434</v>
      </c>
      <c r="E30" s="284" t="s">
        <v>34</v>
      </c>
      <c r="F30" s="284" t="s">
        <v>34</v>
      </c>
      <c r="G30" s="284" t="s">
        <v>34</v>
      </c>
      <c r="H30" s="284" t="s">
        <v>34</v>
      </c>
      <c r="I30" s="284" t="s">
        <v>34</v>
      </c>
      <c r="J30" s="284" t="s">
        <v>34</v>
      </c>
      <c r="K30" s="284" t="s">
        <v>34</v>
      </c>
      <c r="L30" s="284" t="s">
        <v>34</v>
      </c>
      <c r="M30" s="284" t="s">
        <v>34</v>
      </c>
      <c r="N30" s="284" t="s">
        <v>34</v>
      </c>
      <c r="O30" s="284" t="s">
        <v>34</v>
      </c>
      <c r="P30" s="284" t="s">
        <v>34</v>
      </c>
      <c r="Q30" s="102" t="s">
        <v>559</v>
      </c>
      <c r="R30" s="102" t="s">
        <v>257</v>
      </c>
      <c r="S30" s="149">
        <v>1</v>
      </c>
      <c r="T30" s="60"/>
      <c r="U30" s="436"/>
    </row>
    <row r="31" spans="1:21" ht="94.5" customHeight="1">
      <c r="A31" s="448"/>
      <c r="B31" s="441"/>
      <c r="C31" s="450"/>
      <c r="D31" s="102" t="s">
        <v>560</v>
      </c>
      <c r="E31" s="284" t="s">
        <v>34</v>
      </c>
      <c r="F31" s="284" t="s">
        <v>34</v>
      </c>
      <c r="G31" s="284" t="s">
        <v>34</v>
      </c>
      <c r="H31" s="284" t="s">
        <v>34</v>
      </c>
      <c r="I31" s="284" t="s">
        <v>34</v>
      </c>
      <c r="J31" s="284" t="s">
        <v>34</v>
      </c>
      <c r="K31" s="284" t="s">
        <v>34</v>
      </c>
      <c r="L31" s="284" t="s">
        <v>34</v>
      </c>
      <c r="M31" s="284" t="s">
        <v>34</v>
      </c>
      <c r="N31" s="284" t="s">
        <v>34</v>
      </c>
      <c r="O31" s="284" t="s">
        <v>34</v>
      </c>
      <c r="P31" s="284" t="s">
        <v>34</v>
      </c>
      <c r="Q31" s="102" t="s">
        <v>559</v>
      </c>
      <c r="R31" s="102" t="s">
        <v>252</v>
      </c>
      <c r="S31" s="149">
        <v>1</v>
      </c>
      <c r="T31" s="60"/>
      <c r="U31" s="436"/>
    </row>
    <row r="32" spans="1:21" ht="92.25" customHeight="1">
      <c r="A32" s="449"/>
      <c r="B32" s="442"/>
      <c r="C32" s="451"/>
      <c r="D32" s="109" t="s">
        <v>561</v>
      </c>
      <c r="E32" s="280" t="s">
        <v>34</v>
      </c>
      <c r="F32" s="280" t="s">
        <v>34</v>
      </c>
      <c r="G32" s="280" t="s">
        <v>34</v>
      </c>
      <c r="H32" s="280" t="s">
        <v>34</v>
      </c>
      <c r="I32" s="280" t="s">
        <v>34</v>
      </c>
      <c r="J32" s="280" t="s">
        <v>34</v>
      </c>
      <c r="K32" s="280" t="s">
        <v>34</v>
      </c>
      <c r="L32" s="280" t="s">
        <v>34</v>
      </c>
      <c r="M32" s="280" t="s">
        <v>34</v>
      </c>
      <c r="N32" s="280" t="s">
        <v>34</v>
      </c>
      <c r="O32" s="280" t="s">
        <v>34</v>
      </c>
      <c r="P32" s="280" t="s">
        <v>34</v>
      </c>
      <c r="Q32" s="278" t="s">
        <v>714</v>
      </c>
      <c r="R32" s="278" t="s">
        <v>258</v>
      </c>
      <c r="S32" s="151">
        <v>1</v>
      </c>
      <c r="T32" s="107"/>
      <c r="U32" s="443"/>
    </row>
    <row r="33" spans="1:21" ht="122.25" customHeight="1">
      <c r="A33" s="427">
        <v>2.3</v>
      </c>
      <c r="B33" s="384" t="s">
        <v>435</v>
      </c>
      <c r="C33" s="424" t="s">
        <v>241</v>
      </c>
      <c r="D33" s="109" t="s">
        <v>436</v>
      </c>
      <c r="E33" s="280" t="s">
        <v>34</v>
      </c>
      <c r="F33" s="280" t="s">
        <v>34</v>
      </c>
      <c r="G33" s="280" t="s">
        <v>34</v>
      </c>
      <c r="H33" s="280" t="s">
        <v>34</v>
      </c>
      <c r="I33" s="280"/>
      <c r="J33" s="280"/>
      <c r="K33" s="280"/>
      <c r="L33" s="280"/>
      <c r="M33" s="280" t="s">
        <v>34</v>
      </c>
      <c r="N33" s="280" t="s">
        <v>34</v>
      </c>
      <c r="O33" s="280" t="s">
        <v>34</v>
      </c>
      <c r="P33" s="280" t="s">
        <v>34</v>
      </c>
      <c r="Q33" s="278" t="s">
        <v>562</v>
      </c>
      <c r="R33" s="278" t="s">
        <v>259</v>
      </c>
      <c r="S33" s="151">
        <v>1</v>
      </c>
      <c r="T33" s="107"/>
      <c r="U33" s="444">
        <f>PRESUPUESTO!I331</f>
        <v>373780.5</v>
      </c>
    </row>
    <row r="34" spans="1:21" ht="91.5" customHeight="1">
      <c r="A34" s="428"/>
      <c r="B34" s="385"/>
      <c r="C34" s="425"/>
      <c r="D34" s="109" t="s">
        <v>437</v>
      </c>
      <c r="E34" s="280" t="s">
        <v>34</v>
      </c>
      <c r="F34" s="280" t="s">
        <v>34</v>
      </c>
      <c r="G34" s="280" t="s">
        <v>34</v>
      </c>
      <c r="H34" s="280"/>
      <c r="I34" s="280"/>
      <c r="J34" s="280" t="s">
        <v>34</v>
      </c>
      <c r="K34" s="280" t="s">
        <v>34</v>
      </c>
      <c r="L34" s="280" t="s">
        <v>34</v>
      </c>
      <c r="M34" s="280" t="s">
        <v>34</v>
      </c>
      <c r="N34" s="280" t="s">
        <v>34</v>
      </c>
      <c r="O34" s="280" t="s">
        <v>34</v>
      </c>
      <c r="P34" s="280" t="s">
        <v>34</v>
      </c>
      <c r="Q34" s="278" t="s">
        <v>715</v>
      </c>
      <c r="R34" s="278" t="s">
        <v>255</v>
      </c>
      <c r="S34" s="151">
        <v>1</v>
      </c>
      <c r="T34" s="107"/>
      <c r="U34" s="445"/>
    </row>
    <row r="35" spans="1:21" ht="123" customHeight="1">
      <c r="A35" s="428"/>
      <c r="B35" s="385"/>
      <c r="C35" s="425"/>
      <c r="D35" s="109" t="s">
        <v>716</v>
      </c>
      <c r="E35" s="280"/>
      <c r="F35" s="280"/>
      <c r="G35" s="280"/>
      <c r="H35" s="280"/>
      <c r="I35" s="280"/>
      <c r="J35" s="280"/>
      <c r="K35" s="280"/>
      <c r="L35" s="280" t="s">
        <v>34</v>
      </c>
      <c r="M35" s="280" t="s">
        <v>34</v>
      </c>
      <c r="N35" s="280" t="s">
        <v>34</v>
      </c>
      <c r="O35" s="280" t="s">
        <v>34</v>
      </c>
      <c r="P35" s="280" t="s">
        <v>34</v>
      </c>
      <c r="Q35" s="278" t="s">
        <v>562</v>
      </c>
      <c r="R35" s="278" t="s">
        <v>717</v>
      </c>
      <c r="S35" s="151">
        <v>1</v>
      </c>
      <c r="T35" s="107"/>
      <c r="U35" s="445"/>
    </row>
    <row r="36" spans="1:21" s="2" customFormat="1" ht="67.5" customHeight="1">
      <c r="A36" s="428"/>
      <c r="B36" s="385"/>
      <c r="C36" s="425"/>
      <c r="D36" s="109" t="s">
        <v>438</v>
      </c>
      <c r="E36" s="284" t="s">
        <v>34</v>
      </c>
      <c r="F36" s="284" t="s">
        <v>34</v>
      </c>
      <c r="G36" s="284" t="s">
        <v>34</v>
      </c>
      <c r="H36" s="284"/>
      <c r="I36" s="284"/>
      <c r="J36" s="284" t="s">
        <v>34</v>
      </c>
      <c r="K36" s="284" t="s">
        <v>34</v>
      </c>
      <c r="L36" s="284" t="s">
        <v>34</v>
      </c>
      <c r="M36" s="284" t="s">
        <v>34</v>
      </c>
      <c r="N36" s="284" t="s">
        <v>34</v>
      </c>
      <c r="O36" s="284" t="s">
        <v>34</v>
      </c>
      <c r="P36" s="284" t="s">
        <v>34</v>
      </c>
      <c r="Q36" s="102" t="s">
        <v>563</v>
      </c>
      <c r="R36" s="278" t="s">
        <v>510</v>
      </c>
      <c r="S36" s="47">
        <v>1</v>
      </c>
      <c r="T36" s="3"/>
      <c r="U36" s="445"/>
    </row>
    <row r="37" spans="1:21" s="2" customFormat="1" ht="60.75" customHeight="1">
      <c r="A37" s="428"/>
      <c r="B37" s="385"/>
      <c r="C37" s="425"/>
      <c r="D37" s="109" t="s">
        <v>439</v>
      </c>
      <c r="E37" s="284"/>
      <c r="F37" s="284"/>
      <c r="G37" s="284" t="s">
        <v>34</v>
      </c>
      <c r="H37" s="284" t="s">
        <v>34</v>
      </c>
      <c r="I37" s="284" t="s">
        <v>34</v>
      </c>
      <c r="J37" s="284" t="s">
        <v>34</v>
      </c>
      <c r="K37" s="284"/>
      <c r="L37" s="284"/>
      <c r="M37" s="284"/>
      <c r="N37" s="284"/>
      <c r="O37" s="284"/>
      <c r="P37" s="284"/>
      <c r="Q37" s="102" t="s">
        <v>718</v>
      </c>
      <c r="R37" s="102" t="s">
        <v>565</v>
      </c>
      <c r="S37" s="47">
        <v>1</v>
      </c>
      <c r="T37" s="3"/>
      <c r="U37" s="445"/>
    </row>
    <row r="38" spans="1:21" s="2" customFormat="1" ht="57" customHeight="1">
      <c r="A38" s="428"/>
      <c r="B38" s="385"/>
      <c r="C38" s="425"/>
      <c r="D38" s="109" t="s">
        <v>564</v>
      </c>
      <c r="E38" s="284"/>
      <c r="F38" s="284"/>
      <c r="G38" s="284" t="s">
        <v>34</v>
      </c>
      <c r="H38" s="284" t="s">
        <v>34</v>
      </c>
      <c r="I38" s="284" t="s">
        <v>34</v>
      </c>
      <c r="J38" s="284" t="s">
        <v>34</v>
      </c>
      <c r="K38" s="284"/>
      <c r="L38" s="284"/>
      <c r="M38" s="284"/>
      <c r="N38" s="284"/>
      <c r="O38" s="284"/>
      <c r="P38" s="284"/>
      <c r="Q38" s="102" t="s">
        <v>206</v>
      </c>
      <c r="R38" s="102" t="s">
        <v>565</v>
      </c>
      <c r="S38" s="47">
        <v>1</v>
      </c>
      <c r="T38" s="3"/>
      <c r="U38" s="445"/>
    </row>
    <row r="39" spans="1:21" s="2" customFormat="1" ht="63" customHeight="1">
      <c r="A39" s="428"/>
      <c r="B39" s="385"/>
      <c r="C39" s="425"/>
      <c r="D39" s="109" t="s">
        <v>440</v>
      </c>
      <c r="E39" s="284"/>
      <c r="F39" s="284"/>
      <c r="G39" s="284" t="s">
        <v>34</v>
      </c>
      <c r="H39" s="284" t="s">
        <v>34</v>
      </c>
      <c r="I39" s="284" t="s">
        <v>34</v>
      </c>
      <c r="J39" s="284" t="s">
        <v>34</v>
      </c>
      <c r="K39" s="284"/>
      <c r="L39" s="284"/>
      <c r="M39" s="284"/>
      <c r="N39" s="284"/>
      <c r="O39" s="284"/>
      <c r="P39" s="284"/>
      <c r="Q39" s="102" t="s">
        <v>206</v>
      </c>
      <c r="R39" s="102" t="s">
        <v>566</v>
      </c>
      <c r="S39" s="47">
        <v>1</v>
      </c>
      <c r="T39" s="3"/>
      <c r="U39" s="445"/>
    </row>
    <row r="40" spans="1:21" s="2" customFormat="1" ht="71.25" customHeight="1">
      <c r="A40" s="428"/>
      <c r="B40" s="385"/>
      <c r="C40" s="425"/>
      <c r="D40" s="109" t="s">
        <v>441</v>
      </c>
      <c r="E40" s="284" t="s">
        <v>34</v>
      </c>
      <c r="F40" s="284" t="s">
        <v>34</v>
      </c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102" t="s">
        <v>206</v>
      </c>
      <c r="R40" s="102" t="s">
        <v>260</v>
      </c>
      <c r="S40" s="47">
        <v>1</v>
      </c>
      <c r="T40" s="3"/>
      <c r="U40" s="445"/>
    </row>
    <row r="41" spans="1:21" s="2" customFormat="1" ht="132.75" customHeight="1">
      <c r="A41" s="428"/>
      <c r="B41" s="385"/>
      <c r="C41" s="425"/>
      <c r="D41" s="109" t="s">
        <v>442</v>
      </c>
      <c r="E41" s="284" t="s">
        <v>34</v>
      </c>
      <c r="F41" s="284" t="s">
        <v>34</v>
      </c>
      <c r="G41" s="284" t="s">
        <v>34</v>
      </c>
      <c r="H41" s="284" t="s">
        <v>34</v>
      </c>
      <c r="I41" s="284" t="s">
        <v>34</v>
      </c>
      <c r="J41" s="284" t="s">
        <v>34</v>
      </c>
      <c r="K41" s="284"/>
      <c r="L41" s="284"/>
      <c r="M41" s="284"/>
      <c r="N41" s="284"/>
      <c r="O41" s="284" t="s">
        <v>34</v>
      </c>
      <c r="P41" s="284" t="s">
        <v>34</v>
      </c>
      <c r="Q41" s="102" t="s">
        <v>206</v>
      </c>
      <c r="R41" s="102" t="s">
        <v>261</v>
      </c>
      <c r="S41" s="47">
        <v>1</v>
      </c>
      <c r="T41" s="3"/>
      <c r="U41" s="445"/>
    </row>
    <row r="42" spans="1:21" s="2" customFormat="1" ht="68.25" customHeight="1">
      <c r="A42" s="428"/>
      <c r="B42" s="385"/>
      <c r="C42" s="425"/>
      <c r="D42" s="305" t="s">
        <v>664</v>
      </c>
      <c r="E42" s="284"/>
      <c r="F42" s="284"/>
      <c r="G42" s="284" t="s">
        <v>34</v>
      </c>
      <c r="H42" s="284" t="s">
        <v>34</v>
      </c>
      <c r="I42" s="284" t="s">
        <v>34</v>
      </c>
      <c r="J42" s="284"/>
      <c r="K42" s="284"/>
      <c r="L42" s="284"/>
      <c r="M42" s="284"/>
      <c r="N42" s="284"/>
      <c r="O42" s="284"/>
      <c r="P42" s="284"/>
      <c r="Q42" s="102" t="s">
        <v>719</v>
      </c>
      <c r="R42" s="302" t="s">
        <v>38</v>
      </c>
      <c r="S42" s="47">
        <v>1</v>
      </c>
      <c r="T42" s="3"/>
      <c r="U42" s="445"/>
    </row>
    <row r="43" spans="1:21" s="2" customFormat="1" ht="69.75" customHeight="1" thickBot="1">
      <c r="A43" s="428"/>
      <c r="B43" s="385"/>
      <c r="C43" s="425"/>
      <c r="D43" s="305" t="s">
        <v>665</v>
      </c>
      <c r="E43" s="284"/>
      <c r="F43" s="284" t="s">
        <v>34</v>
      </c>
      <c r="G43" s="284" t="s">
        <v>34</v>
      </c>
      <c r="H43" s="284"/>
      <c r="I43" s="284"/>
      <c r="J43" s="284" t="s">
        <v>34</v>
      </c>
      <c r="K43" s="284"/>
      <c r="L43" s="284"/>
      <c r="M43" s="284" t="s">
        <v>34</v>
      </c>
      <c r="N43" s="284" t="s">
        <v>34</v>
      </c>
      <c r="O43" s="284"/>
      <c r="P43" s="284"/>
      <c r="Q43" s="102" t="s">
        <v>670</v>
      </c>
      <c r="R43" s="303" t="s">
        <v>668</v>
      </c>
      <c r="S43" s="47">
        <v>1</v>
      </c>
      <c r="T43" s="3"/>
      <c r="U43" s="445"/>
    </row>
    <row r="44" spans="1:21" s="2" customFormat="1" ht="69.75" customHeight="1">
      <c r="A44" s="428"/>
      <c r="B44" s="385"/>
      <c r="C44" s="425"/>
      <c r="D44" s="305" t="s">
        <v>666</v>
      </c>
      <c r="E44" s="284"/>
      <c r="F44" s="284"/>
      <c r="G44" s="284" t="s">
        <v>34</v>
      </c>
      <c r="H44" s="284" t="s">
        <v>34</v>
      </c>
      <c r="I44" s="284" t="s">
        <v>34</v>
      </c>
      <c r="J44" s="284"/>
      <c r="K44" s="284"/>
      <c r="L44" s="284"/>
      <c r="M44" s="284"/>
      <c r="N44" s="284"/>
      <c r="O44" s="284"/>
      <c r="P44" s="284"/>
      <c r="Q44" s="102" t="s">
        <v>720</v>
      </c>
      <c r="R44" s="102" t="s">
        <v>721</v>
      </c>
      <c r="S44" s="47">
        <v>1</v>
      </c>
      <c r="T44" s="3"/>
      <c r="U44" s="445"/>
    </row>
    <row r="45" spans="1:21" s="2" customFormat="1" ht="55.5" customHeight="1">
      <c r="A45" s="428"/>
      <c r="B45" s="385"/>
      <c r="C45" s="425"/>
      <c r="D45" s="305" t="s">
        <v>667</v>
      </c>
      <c r="E45" s="284"/>
      <c r="F45" s="284"/>
      <c r="G45" s="284"/>
      <c r="H45" s="284" t="s">
        <v>34</v>
      </c>
      <c r="I45" s="284" t="s">
        <v>34</v>
      </c>
      <c r="J45" s="284"/>
      <c r="K45" s="284"/>
      <c r="L45" s="284"/>
      <c r="M45" s="284"/>
      <c r="N45" s="284"/>
      <c r="O45" s="284"/>
      <c r="P45" s="284"/>
      <c r="Q45" s="102" t="s">
        <v>671</v>
      </c>
      <c r="R45" s="102" t="s">
        <v>669</v>
      </c>
      <c r="S45" s="47">
        <v>1</v>
      </c>
      <c r="T45" s="3"/>
      <c r="U45" s="445"/>
    </row>
    <row r="46" spans="1:21" s="2" customFormat="1" ht="86.25" customHeight="1">
      <c r="A46" s="428"/>
      <c r="B46" s="385"/>
      <c r="C46" s="425"/>
      <c r="D46" s="305" t="s">
        <v>796</v>
      </c>
      <c r="E46" s="284" t="s">
        <v>34</v>
      </c>
      <c r="F46" s="284" t="s">
        <v>34</v>
      </c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185" t="s">
        <v>540</v>
      </c>
      <c r="R46" s="141" t="s">
        <v>583</v>
      </c>
      <c r="S46" s="47">
        <v>1</v>
      </c>
      <c r="T46" s="3"/>
      <c r="U46" s="445"/>
    </row>
    <row r="47" spans="1:21" s="2" customFormat="1" ht="96" customHeight="1">
      <c r="A47" s="429"/>
      <c r="B47" s="386"/>
      <c r="C47" s="426"/>
      <c r="D47" s="305" t="s">
        <v>791</v>
      </c>
      <c r="E47" s="284" t="s">
        <v>34</v>
      </c>
      <c r="F47" s="284" t="s">
        <v>34</v>
      </c>
      <c r="G47" s="284" t="s">
        <v>34</v>
      </c>
      <c r="H47" s="284" t="s">
        <v>34</v>
      </c>
      <c r="I47" s="284" t="s">
        <v>34</v>
      </c>
      <c r="J47" s="284" t="s">
        <v>34</v>
      </c>
      <c r="K47" s="284"/>
      <c r="L47" s="284"/>
      <c r="M47" s="284"/>
      <c r="N47" s="284"/>
      <c r="O47" s="284"/>
      <c r="P47" s="284"/>
      <c r="Q47" s="102" t="s">
        <v>722</v>
      </c>
      <c r="R47" s="102" t="s">
        <v>723</v>
      </c>
      <c r="S47" s="47">
        <v>1</v>
      </c>
      <c r="T47" s="3"/>
      <c r="U47" s="446"/>
    </row>
    <row r="48" spans="1:21" s="8" customFormat="1" ht="26.25" customHeight="1">
      <c r="A48" s="353" t="s">
        <v>417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5"/>
      <c r="U48" s="206">
        <f>+SUM(U12:U47)</f>
        <v>4174654</v>
      </c>
    </row>
    <row r="49" spans="1:18" s="2" customFormat="1" ht="12.75">
      <c r="A49" s="110"/>
      <c r="B49" s="111"/>
      <c r="C49" s="110"/>
      <c r="D49" s="112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4"/>
      <c r="R49" s="114"/>
    </row>
    <row r="50" spans="2:4" ht="12.75">
      <c r="B50" s="1"/>
      <c r="C50" s="1"/>
      <c r="D50" s="1"/>
    </row>
    <row r="51" spans="2:21" s="8" customFormat="1" ht="12.75">
      <c r="B51" s="1"/>
      <c r="C51" s="1"/>
      <c r="D51" s="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s="8" customFormat="1" ht="12.75">
      <c r="B52" s="1"/>
      <c r="C52" s="1"/>
      <c r="D52" s="1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pans="2:21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2:21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</sheetData>
  <sheetProtection/>
  <mergeCells count="25">
    <mergeCell ref="U12:U27"/>
    <mergeCell ref="A48:T48"/>
    <mergeCell ref="B12:B27"/>
    <mergeCell ref="B28:B32"/>
    <mergeCell ref="U28:U32"/>
    <mergeCell ref="B33:B47"/>
    <mergeCell ref="U33:U47"/>
    <mergeCell ref="C12:C27"/>
    <mergeCell ref="A28:A32"/>
    <mergeCell ref="C28:C32"/>
    <mergeCell ref="A1:U1"/>
    <mergeCell ref="A2:U2"/>
    <mergeCell ref="A3:U3"/>
    <mergeCell ref="S10:U10"/>
    <mergeCell ref="A8:U8"/>
    <mergeCell ref="Q10:Q11"/>
    <mergeCell ref="A10:A11"/>
    <mergeCell ref="B10:B11"/>
    <mergeCell ref="R10:R11"/>
    <mergeCell ref="A12:A27"/>
    <mergeCell ref="C33:C47"/>
    <mergeCell ref="A33:A47"/>
    <mergeCell ref="D10:D11"/>
    <mergeCell ref="E10:P10"/>
    <mergeCell ref="C10:C1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="110" zoomScaleNormal="110" zoomScalePageLayoutView="0" workbookViewId="0" topLeftCell="A1">
      <selection activeCell="B41" sqref="B41:B44"/>
    </sheetView>
  </sheetViews>
  <sheetFormatPr defaultColWidth="11.421875" defaultRowHeight="12.75"/>
  <cols>
    <col min="1" max="1" width="6.7109375" style="14" customWidth="1"/>
    <col min="2" max="2" width="23.28125" style="12" customWidth="1"/>
    <col min="3" max="3" width="14.28125" style="13" customWidth="1"/>
    <col min="4" max="4" width="20.00390625" style="13" customWidth="1"/>
    <col min="5" max="16" width="2.57421875" style="13" customWidth="1"/>
    <col min="17" max="17" width="15.7109375" style="14" customWidth="1"/>
    <col min="18" max="18" width="16.421875" style="13" customWidth="1"/>
    <col min="19" max="19" width="8.421875" style="14" customWidth="1"/>
    <col min="20" max="20" width="8.8515625" style="14" customWidth="1"/>
    <col min="21" max="21" width="18.28125" style="14" customWidth="1"/>
  </cols>
  <sheetData>
    <row r="1" spans="1:21" s="209" customFormat="1" ht="18">
      <c r="A1" s="366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s="209" customFormat="1" ht="15.75">
      <c r="A2" s="367" t="s">
        <v>797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s="209" customFormat="1" ht="15.75" customHeight="1">
      <c r="A3" s="367" t="s">
        <v>35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209" customFormat="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4" customFormat="1" ht="12.75" customHeight="1">
      <c r="A5" s="135" t="s">
        <v>227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2.75">
      <c r="A6" s="135" t="s">
        <v>228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2.75">
      <c r="A7" s="135" t="s">
        <v>229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ht="35.25" customHeight="1">
      <c r="A8" s="454" t="s">
        <v>748</v>
      </c>
      <c r="B8" s="455"/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  <c r="S8" s="455"/>
      <c r="T8" s="455"/>
      <c r="U8" s="455"/>
    </row>
    <row r="9" spans="1:21" ht="15.75" customHeight="1" thickBot="1">
      <c r="A9" s="293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</row>
    <row r="10" spans="1:21" s="6" customFormat="1" ht="12.75">
      <c r="A10" s="369" t="s">
        <v>14</v>
      </c>
      <c r="B10" s="364" t="s">
        <v>798</v>
      </c>
      <c r="C10" s="465" t="s">
        <v>20</v>
      </c>
      <c r="D10" s="364" t="s">
        <v>0</v>
      </c>
      <c r="E10" s="371" t="s">
        <v>17</v>
      </c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3"/>
      <c r="Q10" s="364" t="s">
        <v>10</v>
      </c>
      <c r="R10" s="364" t="s">
        <v>11</v>
      </c>
      <c r="S10" s="361" t="s">
        <v>12</v>
      </c>
      <c r="T10" s="362"/>
      <c r="U10" s="363"/>
    </row>
    <row r="11" spans="1:21" s="7" customFormat="1" ht="13.5" customHeight="1" thickBot="1">
      <c r="A11" s="370"/>
      <c r="B11" s="365"/>
      <c r="C11" s="466"/>
      <c r="D11" s="365"/>
      <c r="E11" s="15" t="s">
        <v>1</v>
      </c>
      <c r="F11" s="16" t="s">
        <v>2</v>
      </c>
      <c r="G11" s="16" t="s">
        <v>3</v>
      </c>
      <c r="H11" s="16" t="s">
        <v>4</v>
      </c>
      <c r="I11" s="16" t="s">
        <v>3</v>
      </c>
      <c r="J11" s="16" t="s">
        <v>5</v>
      </c>
      <c r="K11" s="16" t="s">
        <v>5</v>
      </c>
      <c r="L11" s="16" t="s">
        <v>4</v>
      </c>
      <c r="M11" s="16" t="s">
        <v>6</v>
      </c>
      <c r="N11" s="16" t="s">
        <v>7</v>
      </c>
      <c r="O11" s="16" t="s">
        <v>8</v>
      </c>
      <c r="P11" s="17" t="s">
        <v>9</v>
      </c>
      <c r="Q11" s="453"/>
      <c r="R11" s="453"/>
      <c r="S11" s="18" t="s">
        <v>21</v>
      </c>
      <c r="T11" s="19" t="s">
        <v>18</v>
      </c>
      <c r="U11" s="20" t="s">
        <v>13</v>
      </c>
    </row>
    <row r="12" spans="1:21" ht="61.5" customHeight="1">
      <c r="A12" s="456" t="s">
        <v>443</v>
      </c>
      <c r="B12" s="459" t="s">
        <v>452</v>
      </c>
      <c r="C12" s="413" t="s">
        <v>244</v>
      </c>
      <c r="D12" s="32" t="s">
        <v>444</v>
      </c>
      <c r="E12" s="31"/>
      <c r="F12" s="31"/>
      <c r="G12" s="31"/>
      <c r="H12" s="31"/>
      <c r="I12" s="31"/>
      <c r="J12" s="31"/>
      <c r="K12" s="31" t="s">
        <v>34</v>
      </c>
      <c r="L12" s="31" t="s">
        <v>34</v>
      </c>
      <c r="M12" s="31" t="s">
        <v>34</v>
      </c>
      <c r="N12" s="31" t="s">
        <v>34</v>
      </c>
      <c r="O12" s="31" t="s">
        <v>34</v>
      </c>
      <c r="P12" s="31" t="s">
        <v>34</v>
      </c>
      <c r="Q12" s="32" t="s">
        <v>568</v>
      </c>
      <c r="R12" s="32" t="s">
        <v>567</v>
      </c>
      <c r="S12" s="43">
        <v>1</v>
      </c>
      <c r="T12" s="49"/>
      <c r="U12" s="471">
        <f>PRESUPUESTO!I365</f>
        <v>27218.5</v>
      </c>
    </row>
    <row r="13" spans="1:21" ht="74.25" customHeight="1">
      <c r="A13" s="457"/>
      <c r="B13" s="460"/>
      <c r="C13" s="414"/>
      <c r="D13" s="32" t="s">
        <v>576</v>
      </c>
      <c r="E13" s="31"/>
      <c r="F13" s="31"/>
      <c r="G13" s="31"/>
      <c r="H13" s="31"/>
      <c r="I13" s="31"/>
      <c r="J13" s="31" t="s">
        <v>34</v>
      </c>
      <c r="K13" s="31"/>
      <c r="L13" s="31"/>
      <c r="M13" s="31" t="s">
        <v>34</v>
      </c>
      <c r="N13" s="31"/>
      <c r="O13" s="31"/>
      <c r="P13" s="31"/>
      <c r="Q13" s="32" t="s">
        <v>569</v>
      </c>
      <c r="R13" s="32" t="s">
        <v>511</v>
      </c>
      <c r="S13" s="43">
        <v>1</v>
      </c>
      <c r="T13" s="49"/>
      <c r="U13" s="472"/>
    </row>
    <row r="14" spans="1:21" ht="36" customHeight="1">
      <c r="A14" s="457"/>
      <c r="B14" s="460"/>
      <c r="C14" s="414"/>
      <c r="D14" s="32" t="s">
        <v>445</v>
      </c>
      <c r="E14" s="31"/>
      <c r="F14" s="31"/>
      <c r="G14" s="31"/>
      <c r="H14" s="31"/>
      <c r="I14" s="31"/>
      <c r="J14" s="31"/>
      <c r="K14" s="31" t="s">
        <v>34</v>
      </c>
      <c r="L14" s="31"/>
      <c r="M14" s="31"/>
      <c r="N14" s="31" t="s">
        <v>34</v>
      </c>
      <c r="O14" s="31"/>
      <c r="P14" s="31"/>
      <c r="Q14" s="32" t="s">
        <v>570</v>
      </c>
      <c r="R14" s="32" t="s">
        <v>262</v>
      </c>
      <c r="S14" s="43">
        <v>1</v>
      </c>
      <c r="T14" s="49"/>
      <c r="U14" s="472"/>
    </row>
    <row r="15" spans="1:21" ht="66" customHeight="1">
      <c r="A15" s="457"/>
      <c r="B15" s="460"/>
      <c r="C15" s="414"/>
      <c r="D15" s="32" t="s">
        <v>578</v>
      </c>
      <c r="E15" s="31"/>
      <c r="F15" s="31"/>
      <c r="G15" s="31" t="s">
        <v>34</v>
      </c>
      <c r="H15" s="31" t="s">
        <v>34</v>
      </c>
      <c r="I15" s="31" t="s">
        <v>34</v>
      </c>
      <c r="J15" s="31"/>
      <c r="K15" s="31"/>
      <c r="L15" s="31"/>
      <c r="M15" s="31"/>
      <c r="N15" s="31"/>
      <c r="O15" s="31"/>
      <c r="P15" s="31"/>
      <c r="Q15" s="32" t="s">
        <v>571</v>
      </c>
      <c r="R15" s="32" t="s">
        <v>214</v>
      </c>
      <c r="S15" s="43">
        <v>1</v>
      </c>
      <c r="T15" s="49"/>
      <c r="U15" s="472"/>
    </row>
    <row r="16" spans="1:21" ht="53.25" customHeight="1">
      <c r="A16" s="457"/>
      <c r="B16" s="460"/>
      <c r="C16" s="414"/>
      <c r="D16" s="32" t="s">
        <v>572</v>
      </c>
      <c r="E16" s="31"/>
      <c r="F16" s="31"/>
      <c r="G16" s="31"/>
      <c r="H16" s="31"/>
      <c r="I16" s="31"/>
      <c r="J16" s="31"/>
      <c r="K16" s="31"/>
      <c r="L16" s="31" t="s">
        <v>34</v>
      </c>
      <c r="M16" s="31"/>
      <c r="N16" s="31" t="s">
        <v>34</v>
      </c>
      <c r="O16" s="31"/>
      <c r="P16" s="31" t="s">
        <v>34</v>
      </c>
      <c r="Q16" s="32" t="s">
        <v>573</v>
      </c>
      <c r="R16" s="32" t="s">
        <v>575</v>
      </c>
      <c r="S16" s="43">
        <v>1</v>
      </c>
      <c r="T16" s="49"/>
      <c r="U16" s="472"/>
    </row>
    <row r="17" spans="1:21" ht="50.25" customHeight="1">
      <c r="A17" s="458"/>
      <c r="B17" s="461"/>
      <c r="C17" s="415"/>
      <c r="D17" s="32" t="s">
        <v>446</v>
      </c>
      <c r="E17" s="31"/>
      <c r="F17" s="31"/>
      <c r="G17" s="31"/>
      <c r="H17" s="31"/>
      <c r="I17" s="31"/>
      <c r="J17" s="31"/>
      <c r="K17" s="31"/>
      <c r="L17" s="31" t="s">
        <v>34</v>
      </c>
      <c r="M17" s="31"/>
      <c r="N17" s="31" t="s">
        <v>34</v>
      </c>
      <c r="O17" s="31"/>
      <c r="P17" s="31" t="s">
        <v>34</v>
      </c>
      <c r="Q17" s="32" t="s">
        <v>574</v>
      </c>
      <c r="R17" s="32" t="s">
        <v>263</v>
      </c>
      <c r="S17" s="43">
        <v>1</v>
      </c>
      <c r="T17" s="49"/>
      <c r="U17" s="473"/>
    </row>
    <row r="18" spans="1:21" ht="63" customHeight="1">
      <c r="A18" s="456">
        <v>3.2</v>
      </c>
      <c r="B18" s="459" t="s">
        <v>447</v>
      </c>
      <c r="C18" s="413" t="s">
        <v>241</v>
      </c>
      <c r="D18" s="272" t="s">
        <v>672</v>
      </c>
      <c r="E18" s="152" t="s">
        <v>34</v>
      </c>
      <c r="F18" s="152" t="s">
        <v>34</v>
      </c>
      <c r="G18" s="152" t="s">
        <v>34</v>
      </c>
      <c r="H18" s="152" t="s">
        <v>34</v>
      </c>
      <c r="I18" s="152" t="s">
        <v>34</v>
      </c>
      <c r="J18" s="152" t="s">
        <v>34</v>
      </c>
      <c r="K18" s="152" t="s">
        <v>34</v>
      </c>
      <c r="L18" s="152" t="s">
        <v>34</v>
      </c>
      <c r="M18" s="152" t="s">
        <v>34</v>
      </c>
      <c r="N18" s="152" t="s">
        <v>34</v>
      </c>
      <c r="O18" s="152" t="s">
        <v>34</v>
      </c>
      <c r="P18" s="152"/>
      <c r="Q18" s="116" t="s">
        <v>579</v>
      </c>
      <c r="R18" s="116" t="s">
        <v>724</v>
      </c>
      <c r="S18" s="115">
        <v>1</v>
      </c>
      <c r="T18" s="117"/>
      <c r="U18" s="474">
        <f>PRESUPUESTO!I378</f>
        <v>82978.6</v>
      </c>
    </row>
    <row r="19" spans="1:21" s="7" customFormat="1" ht="52.5" customHeight="1">
      <c r="A19" s="457"/>
      <c r="B19" s="460"/>
      <c r="C19" s="414"/>
      <c r="D19" s="185" t="s">
        <v>582</v>
      </c>
      <c r="E19" s="31" t="s">
        <v>34</v>
      </c>
      <c r="F19" s="31" t="s">
        <v>34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116" t="s">
        <v>579</v>
      </c>
      <c r="R19" s="51" t="s">
        <v>583</v>
      </c>
      <c r="S19" s="43">
        <v>1</v>
      </c>
      <c r="T19" s="49"/>
      <c r="U19" s="475"/>
    </row>
    <row r="20" spans="1:21" s="7" customFormat="1" ht="39.75" customHeight="1">
      <c r="A20" s="457"/>
      <c r="B20" s="460"/>
      <c r="C20" s="414"/>
      <c r="D20" s="32" t="s">
        <v>448</v>
      </c>
      <c r="E20" s="31"/>
      <c r="F20" s="31"/>
      <c r="G20" s="31"/>
      <c r="H20" s="31"/>
      <c r="I20" s="31"/>
      <c r="J20" s="31"/>
      <c r="K20" s="31" t="s">
        <v>34</v>
      </c>
      <c r="L20" s="31"/>
      <c r="M20" s="31" t="s">
        <v>34</v>
      </c>
      <c r="N20" s="31"/>
      <c r="O20" s="31" t="s">
        <v>34</v>
      </c>
      <c r="P20" s="31"/>
      <c r="Q20" s="116" t="s">
        <v>584</v>
      </c>
      <c r="R20" s="32" t="s">
        <v>264</v>
      </c>
      <c r="S20" s="43">
        <v>1</v>
      </c>
      <c r="T20" s="49"/>
      <c r="U20" s="475"/>
    </row>
    <row r="21" spans="1:21" s="7" customFormat="1" ht="53.25" customHeight="1">
      <c r="A21" s="457"/>
      <c r="B21" s="460"/>
      <c r="C21" s="414"/>
      <c r="D21" s="305" t="s">
        <v>677</v>
      </c>
      <c r="E21" s="31"/>
      <c r="F21" s="31" t="s">
        <v>34</v>
      </c>
      <c r="G21" s="31" t="s">
        <v>34</v>
      </c>
      <c r="H21" s="31"/>
      <c r="I21" s="31"/>
      <c r="J21" s="31" t="s">
        <v>34</v>
      </c>
      <c r="K21" s="31" t="s">
        <v>34</v>
      </c>
      <c r="L21" s="31" t="s">
        <v>34</v>
      </c>
      <c r="M21" s="31" t="s">
        <v>34</v>
      </c>
      <c r="N21" s="31" t="s">
        <v>34</v>
      </c>
      <c r="O21" s="31" t="s">
        <v>34</v>
      </c>
      <c r="P21" s="31"/>
      <c r="Q21" s="116" t="s">
        <v>680</v>
      </c>
      <c r="R21" s="102" t="s">
        <v>660</v>
      </c>
      <c r="S21" s="43">
        <v>1</v>
      </c>
      <c r="T21" s="49"/>
      <c r="U21" s="475"/>
    </row>
    <row r="22" spans="1:21" s="7" customFormat="1" ht="55.5" customHeight="1">
      <c r="A22" s="457"/>
      <c r="B22" s="460"/>
      <c r="C22" s="414"/>
      <c r="D22" s="305" t="s">
        <v>673</v>
      </c>
      <c r="E22" s="31" t="s">
        <v>34</v>
      </c>
      <c r="F22" s="31" t="s">
        <v>34</v>
      </c>
      <c r="G22" s="31" t="s">
        <v>34</v>
      </c>
      <c r="H22" s="31" t="s">
        <v>34</v>
      </c>
      <c r="I22" s="31" t="s">
        <v>34</v>
      </c>
      <c r="J22" s="31" t="s">
        <v>34</v>
      </c>
      <c r="K22" s="31" t="s">
        <v>34</v>
      </c>
      <c r="L22" s="31" t="s">
        <v>34</v>
      </c>
      <c r="M22" s="31" t="s">
        <v>34</v>
      </c>
      <c r="N22" s="31" t="s">
        <v>34</v>
      </c>
      <c r="O22" s="31" t="s">
        <v>34</v>
      </c>
      <c r="P22" s="31" t="s">
        <v>34</v>
      </c>
      <c r="Q22" s="116" t="s">
        <v>680</v>
      </c>
      <c r="R22" s="102" t="s">
        <v>678</v>
      </c>
      <c r="S22" s="43">
        <v>1</v>
      </c>
      <c r="T22" s="49"/>
      <c r="U22" s="475"/>
    </row>
    <row r="23" spans="1:21" s="7" customFormat="1" ht="55.5" customHeight="1">
      <c r="A23" s="457"/>
      <c r="B23" s="460"/>
      <c r="C23" s="414"/>
      <c r="D23" s="305" t="s">
        <v>674</v>
      </c>
      <c r="E23" s="31" t="s">
        <v>34</v>
      </c>
      <c r="F23" s="31" t="s">
        <v>34</v>
      </c>
      <c r="G23" s="31" t="s">
        <v>34</v>
      </c>
      <c r="H23" s="31" t="s">
        <v>34</v>
      </c>
      <c r="I23" s="31" t="s">
        <v>34</v>
      </c>
      <c r="J23" s="31" t="s">
        <v>34</v>
      </c>
      <c r="K23" s="31" t="s">
        <v>34</v>
      </c>
      <c r="L23" s="31" t="s">
        <v>34</v>
      </c>
      <c r="M23" s="31" t="s">
        <v>34</v>
      </c>
      <c r="N23" s="31" t="s">
        <v>34</v>
      </c>
      <c r="O23" s="31" t="s">
        <v>34</v>
      </c>
      <c r="P23" s="31" t="s">
        <v>34</v>
      </c>
      <c r="Q23" s="116" t="s">
        <v>680</v>
      </c>
      <c r="R23" s="102" t="s">
        <v>214</v>
      </c>
      <c r="S23" s="43">
        <v>1</v>
      </c>
      <c r="T23" s="49"/>
      <c r="U23" s="475"/>
    </row>
    <row r="24" spans="1:21" s="7" customFormat="1" ht="69.75" customHeight="1">
      <c r="A24" s="457"/>
      <c r="B24" s="460"/>
      <c r="C24" s="414"/>
      <c r="D24" s="305" t="s">
        <v>675</v>
      </c>
      <c r="E24" s="31"/>
      <c r="F24" s="31" t="s">
        <v>34</v>
      </c>
      <c r="G24" s="31"/>
      <c r="H24" s="31"/>
      <c r="I24" s="31" t="s">
        <v>34</v>
      </c>
      <c r="J24" s="31"/>
      <c r="K24" s="31"/>
      <c r="L24" s="31" t="s">
        <v>34</v>
      </c>
      <c r="M24" s="31"/>
      <c r="N24" s="31"/>
      <c r="O24" s="31" t="s">
        <v>34</v>
      </c>
      <c r="P24" s="31"/>
      <c r="Q24" s="116" t="s">
        <v>680</v>
      </c>
      <c r="R24" s="102" t="s">
        <v>679</v>
      </c>
      <c r="S24" s="43">
        <v>1</v>
      </c>
      <c r="T24" s="49"/>
      <c r="U24" s="475"/>
    </row>
    <row r="25" spans="1:21" ht="57.75" customHeight="1">
      <c r="A25" s="458"/>
      <c r="B25" s="461"/>
      <c r="C25" s="415"/>
      <c r="D25" s="305" t="s">
        <v>676</v>
      </c>
      <c r="E25" s="31"/>
      <c r="F25" s="31" t="s">
        <v>34</v>
      </c>
      <c r="G25" s="31"/>
      <c r="H25" s="31"/>
      <c r="I25" s="31" t="s">
        <v>34</v>
      </c>
      <c r="J25" s="31"/>
      <c r="K25" s="31"/>
      <c r="L25" s="31" t="s">
        <v>34</v>
      </c>
      <c r="M25" s="31"/>
      <c r="N25" s="31"/>
      <c r="O25" s="31" t="s">
        <v>34</v>
      </c>
      <c r="P25" s="31"/>
      <c r="Q25" s="116" t="s">
        <v>680</v>
      </c>
      <c r="R25" s="102" t="s">
        <v>38</v>
      </c>
      <c r="S25" s="43">
        <v>1</v>
      </c>
      <c r="T25" s="49"/>
      <c r="U25" s="476"/>
    </row>
    <row r="26" spans="1:21" s="2" customFormat="1" ht="40.5" customHeight="1">
      <c r="A26" s="462">
        <v>3.3</v>
      </c>
      <c r="B26" s="384" t="s">
        <v>449</v>
      </c>
      <c r="C26" s="384" t="s">
        <v>245</v>
      </c>
      <c r="D26" s="102" t="s">
        <v>450</v>
      </c>
      <c r="E26" s="96"/>
      <c r="F26" s="96"/>
      <c r="G26" s="96"/>
      <c r="H26" s="96"/>
      <c r="I26" s="96"/>
      <c r="J26" s="102" t="s">
        <v>34</v>
      </c>
      <c r="K26" s="96"/>
      <c r="L26" s="102" t="s">
        <v>34</v>
      </c>
      <c r="M26" s="102"/>
      <c r="N26" s="102" t="s">
        <v>34</v>
      </c>
      <c r="O26" s="96"/>
      <c r="P26" s="102"/>
      <c r="Q26" s="116" t="s">
        <v>584</v>
      </c>
      <c r="R26" s="32" t="s">
        <v>264</v>
      </c>
      <c r="S26" s="63">
        <v>1</v>
      </c>
      <c r="T26" s="97"/>
      <c r="U26" s="477">
        <f>PRESUPUESTO!I383</f>
        <v>65109</v>
      </c>
    </row>
    <row r="27" spans="1:21" s="2" customFormat="1" ht="56.25" customHeight="1">
      <c r="A27" s="463"/>
      <c r="B27" s="385"/>
      <c r="C27" s="394"/>
      <c r="D27" s="102" t="s">
        <v>587</v>
      </c>
      <c r="E27" s="96"/>
      <c r="F27" s="96"/>
      <c r="G27" s="96"/>
      <c r="H27" s="96"/>
      <c r="I27" s="96"/>
      <c r="J27" s="102" t="s">
        <v>34</v>
      </c>
      <c r="K27" s="102" t="s">
        <v>34</v>
      </c>
      <c r="L27" s="102" t="s">
        <v>34</v>
      </c>
      <c r="M27" s="102" t="s">
        <v>34</v>
      </c>
      <c r="N27" s="102" t="s">
        <v>34</v>
      </c>
      <c r="O27" s="102" t="s">
        <v>34</v>
      </c>
      <c r="P27" s="102" t="s">
        <v>34</v>
      </c>
      <c r="Q27" s="102" t="s">
        <v>585</v>
      </c>
      <c r="R27" s="102" t="s">
        <v>265</v>
      </c>
      <c r="S27" s="63">
        <v>1</v>
      </c>
      <c r="T27" s="97"/>
      <c r="U27" s="394"/>
    </row>
    <row r="28" spans="1:21" s="2" customFormat="1" ht="60" customHeight="1">
      <c r="A28" s="463"/>
      <c r="B28" s="385"/>
      <c r="C28" s="394"/>
      <c r="D28" s="102" t="s">
        <v>606</v>
      </c>
      <c r="E28" s="96"/>
      <c r="F28" s="96"/>
      <c r="G28" s="96"/>
      <c r="H28" s="96"/>
      <c r="I28" s="96"/>
      <c r="J28" s="102" t="s">
        <v>34</v>
      </c>
      <c r="K28" s="102" t="s">
        <v>34</v>
      </c>
      <c r="L28" s="102" t="s">
        <v>34</v>
      </c>
      <c r="M28" s="102" t="s">
        <v>34</v>
      </c>
      <c r="N28" s="102" t="s">
        <v>34</v>
      </c>
      <c r="O28" s="102" t="s">
        <v>34</v>
      </c>
      <c r="P28" s="102" t="s">
        <v>34</v>
      </c>
      <c r="Q28" s="102" t="s">
        <v>585</v>
      </c>
      <c r="R28" s="102" t="s">
        <v>266</v>
      </c>
      <c r="S28" s="63">
        <v>1</v>
      </c>
      <c r="T28" s="97"/>
      <c r="U28" s="394"/>
    </row>
    <row r="29" spans="1:21" s="2" customFormat="1" ht="75" customHeight="1">
      <c r="A29" s="464"/>
      <c r="B29" s="386"/>
      <c r="C29" s="393"/>
      <c r="D29" s="102" t="s">
        <v>588</v>
      </c>
      <c r="E29" s="102" t="s">
        <v>34</v>
      </c>
      <c r="F29" s="102" t="s">
        <v>34</v>
      </c>
      <c r="G29" s="102" t="s">
        <v>34</v>
      </c>
      <c r="H29" s="102" t="s">
        <v>34</v>
      </c>
      <c r="I29" s="102" t="s">
        <v>34</v>
      </c>
      <c r="J29" s="102" t="s">
        <v>34</v>
      </c>
      <c r="K29" s="102" t="s">
        <v>34</v>
      </c>
      <c r="L29" s="102" t="s">
        <v>34</v>
      </c>
      <c r="M29" s="102" t="s">
        <v>34</v>
      </c>
      <c r="N29" s="102" t="s">
        <v>34</v>
      </c>
      <c r="O29" s="102" t="s">
        <v>34</v>
      </c>
      <c r="P29" s="102" t="s">
        <v>34</v>
      </c>
      <c r="Q29" s="102" t="s">
        <v>586</v>
      </c>
      <c r="R29" s="102" t="s">
        <v>267</v>
      </c>
      <c r="S29" s="63">
        <v>1</v>
      </c>
      <c r="T29" s="97"/>
      <c r="U29" s="393"/>
    </row>
    <row r="30" spans="1:21" s="8" customFormat="1" ht="26.25" customHeight="1">
      <c r="A30" s="353" t="s">
        <v>417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5"/>
      <c r="U30" s="206">
        <f>+SUM(U12:U29)</f>
        <v>175306.1</v>
      </c>
    </row>
    <row r="31" spans="1:21" s="2" customFormat="1" ht="12.75">
      <c r="A31" s="118"/>
      <c r="B31" s="1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2"/>
    </row>
    <row r="32" spans="1:21" ht="15.75">
      <c r="A32" s="368"/>
      <c r="B32" s="368"/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11"/>
      <c r="S32" s="11"/>
      <c r="T32" s="11"/>
      <c r="U32" s="11"/>
    </row>
    <row r="33" spans="1:17" ht="12.75">
      <c r="A33" s="134" t="str">
        <f>'Proteccion y Vigilancia'!A5</f>
        <v>1. Linea de acción: Patrimonio Natural</v>
      </c>
      <c r="B33" s="48"/>
      <c r="Q33" s="13"/>
    </row>
    <row r="34" spans="1:21" ht="12.75">
      <c r="A34" s="359" t="s">
        <v>230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</row>
    <row r="35" spans="1:21" ht="12.75">
      <c r="A35" s="359" t="s">
        <v>231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</row>
    <row r="36" spans="1:21" ht="12.75" customHeight="1">
      <c r="A36" s="374" t="s">
        <v>749</v>
      </c>
      <c r="B36" s="37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5"/>
      <c r="Q36" s="375"/>
      <c r="R36" s="375"/>
      <c r="S36" s="375"/>
      <c r="T36" s="375"/>
      <c r="U36" s="375"/>
    </row>
    <row r="37" spans="1:21" ht="12.75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</row>
    <row r="38" spans="1:21" ht="13.5" thickBot="1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1:21" ht="12.75">
      <c r="A39" s="369" t="s">
        <v>14</v>
      </c>
      <c r="B39" s="364" t="s">
        <v>798</v>
      </c>
      <c r="C39" s="364" t="s">
        <v>20</v>
      </c>
      <c r="D39" s="364" t="s">
        <v>0</v>
      </c>
      <c r="E39" s="371" t="s">
        <v>17</v>
      </c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3"/>
      <c r="Q39" s="364" t="s">
        <v>10</v>
      </c>
      <c r="R39" s="364" t="s">
        <v>11</v>
      </c>
      <c r="S39" s="361" t="s">
        <v>12</v>
      </c>
      <c r="T39" s="362"/>
      <c r="U39" s="363"/>
    </row>
    <row r="40" spans="1:21" ht="13.5" thickBot="1">
      <c r="A40" s="452"/>
      <c r="B40" s="453"/>
      <c r="C40" s="453"/>
      <c r="D40" s="453"/>
      <c r="E40" s="15" t="s">
        <v>1</v>
      </c>
      <c r="F40" s="16" t="s">
        <v>2</v>
      </c>
      <c r="G40" s="16" t="s">
        <v>3</v>
      </c>
      <c r="H40" s="16" t="s">
        <v>4</v>
      </c>
      <c r="I40" s="16" t="s">
        <v>3</v>
      </c>
      <c r="J40" s="16" t="s">
        <v>5</v>
      </c>
      <c r="K40" s="16" t="s">
        <v>5</v>
      </c>
      <c r="L40" s="16" t="s">
        <v>4</v>
      </c>
      <c r="M40" s="16" t="s">
        <v>6</v>
      </c>
      <c r="N40" s="16" t="s">
        <v>7</v>
      </c>
      <c r="O40" s="16" t="s">
        <v>8</v>
      </c>
      <c r="P40" s="17" t="s">
        <v>9</v>
      </c>
      <c r="Q40" s="453"/>
      <c r="R40" s="453"/>
      <c r="S40" s="18" t="s">
        <v>21</v>
      </c>
      <c r="T40" s="19" t="s">
        <v>18</v>
      </c>
      <c r="U40" s="20" t="s">
        <v>13</v>
      </c>
    </row>
    <row r="41" spans="1:21" ht="75.75" customHeight="1">
      <c r="A41" s="479">
        <v>3.4</v>
      </c>
      <c r="B41" s="467" t="s">
        <v>453</v>
      </c>
      <c r="C41" s="467" t="s">
        <v>246</v>
      </c>
      <c r="D41" s="46" t="s">
        <v>592</v>
      </c>
      <c r="E41" s="31" t="s">
        <v>34</v>
      </c>
      <c r="F41" s="45" t="s">
        <v>34</v>
      </c>
      <c r="G41" s="45" t="s">
        <v>34</v>
      </c>
      <c r="H41" s="45"/>
      <c r="I41" s="45"/>
      <c r="J41" s="45"/>
      <c r="K41" s="45"/>
      <c r="L41" s="45"/>
      <c r="M41" s="45"/>
      <c r="N41" s="45"/>
      <c r="O41" s="45"/>
      <c r="P41" s="45"/>
      <c r="Q41" s="46" t="s">
        <v>591</v>
      </c>
      <c r="R41" s="285" t="s">
        <v>268</v>
      </c>
      <c r="S41" s="44">
        <v>1</v>
      </c>
      <c r="T41" s="50"/>
      <c r="U41" s="468">
        <f>+PRESUPUESTO!I394</f>
        <v>48053.85</v>
      </c>
    </row>
    <row r="42" spans="1:21" ht="63.75" customHeight="1">
      <c r="A42" s="480"/>
      <c r="B42" s="414"/>
      <c r="C42" s="414"/>
      <c r="D42" s="32" t="s">
        <v>596</v>
      </c>
      <c r="E42" s="31"/>
      <c r="F42" s="31"/>
      <c r="G42" s="31"/>
      <c r="H42" s="31"/>
      <c r="I42" s="31" t="s">
        <v>34</v>
      </c>
      <c r="J42" s="31" t="s">
        <v>34</v>
      </c>
      <c r="K42" s="31"/>
      <c r="L42" s="31"/>
      <c r="M42" s="31"/>
      <c r="N42" s="31"/>
      <c r="O42" s="31"/>
      <c r="P42" s="31"/>
      <c r="Q42" s="46" t="s">
        <v>593</v>
      </c>
      <c r="R42" s="285" t="s">
        <v>269</v>
      </c>
      <c r="S42" s="44">
        <v>1</v>
      </c>
      <c r="T42" s="50"/>
      <c r="U42" s="469"/>
    </row>
    <row r="43" spans="1:21" ht="52.5" customHeight="1">
      <c r="A43" s="480"/>
      <c r="B43" s="414"/>
      <c r="C43" s="414"/>
      <c r="D43" s="32" t="s">
        <v>594</v>
      </c>
      <c r="E43" s="31"/>
      <c r="F43" s="31"/>
      <c r="G43" s="31"/>
      <c r="H43" s="31"/>
      <c r="I43" s="31" t="s">
        <v>34</v>
      </c>
      <c r="J43" s="31" t="s">
        <v>34</v>
      </c>
      <c r="K43" s="31" t="s">
        <v>34</v>
      </c>
      <c r="L43" s="31"/>
      <c r="M43" s="31" t="s">
        <v>34</v>
      </c>
      <c r="N43" s="31" t="s">
        <v>34</v>
      </c>
      <c r="O43" s="31"/>
      <c r="P43" s="31"/>
      <c r="Q43" s="46" t="s">
        <v>514</v>
      </c>
      <c r="R43" s="285" t="s">
        <v>270</v>
      </c>
      <c r="S43" s="44">
        <v>1</v>
      </c>
      <c r="T43" s="50"/>
      <c r="U43" s="469"/>
    </row>
    <row r="44" spans="1:21" ht="75.75" customHeight="1" thickBot="1">
      <c r="A44" s="481"/>
      <c r="B44" s="415"/>
      <c r="C44" s="415"/>
      <c r="D44" s="32" t="s">
        <v>598</v>
      </c>
      <c r="E44" s="31"/>
      <c r="F44" s="31"/>
      <c r="G44" s="31"/>
      <c r="H44" s="31"/>
      <c r="I44" s="31" t="s">
        <v>34</v>
      </c>
      <c r="J44" s="31" t="s">
        <v>34</v>
      </c>
      <c r="K44" s="31" t="s">
        <v>34</v>
      </c>
      <c r="L44" s="31" t="s">
        <v>34</v>
      </c>
      <c r="M44" s="31"/>
      <c r="N44" s="31"/>
      <c r="O44" s="31"/>
      <c r="P44" s="31"/>
      <c r="Q44" s="46" t="s">
        <v>597</v>
      </c>
      <c r="R44" s="285" t="s">
        <v>595</v>
      </c>
      <c r="S44" s="44">
        <v>1</v>
      </c>
      <c r="T44" s="50"/>
      <c r="U44" s="470"/>
    </row>
    <row r="45" spans="1:21" ht="87" customHeight="1">
      <c r="A45" s="479">
        <v>3.5</v>
      </c>
      <c r="B45" s="413" t="s">
        <v>451</v>
      </c>
      <c r="C45" s="413" t="s">
        <v>241</v>
      </c>
      <c r="D45" s="46" t="s">
        <v>600</v>
      </c>
      <c r="E45" s="31" t="s">
        <v>34</v>
      </c>
      <c r="F45" s="45" t="s">
        <v>34</v>
      </c>
      <c r="G45" s="45" t="s">
        <v>34</v>
      </c>
      <c r="H45" s="45" t="s">
        <v>34</v>
      </c>
      <c r="I45" s="45" t="s">
        <v>34</v>
      </c>
      <c r="J45" s="45"/>
      <c r="K45" s="45"/>
      <c r="L45" s="45"/>
      <c r="M45" s="45"/>
      <c r="N45" s="45"/>
      <c r="O45" s="45"/>
      <c r="P45" s="45"/>
      <c r="Q45" s="46" t="s">
        <v>599</v>
      </c>
      <c r="R45" s="285" t="s">
        <v>601</v>
      </c>
      <c r="S45" s="43">
        <v>1</v>
      </c>
      <c r="T45" s="52"/>
      <c r="U45" s="478">
        <f>+PRESUPUESTO!I402</f>
        <v>68597.6</v>
      </c>
    </row>
    <row r="46" spans="1:21" ht="63.75" customHeight="1">
      <c r="A46" s="482"/>
      <c r="B46" s="415"/>
      <c r="C46" s="415"/>
      <c r="D46" s="46" t="s">
        <v>603</v>
      </c>
      <c r="E46" s="31"/>
      <c r="F46" s="45"/>
      <c r="G46" s="45" t="s">
        <v>34</v>
      </c>
      <c r="H46" s="45" t="s">
        <v>34</v>
      </c>
      <c r="I46" s="45" t="s">
        <v>34</v>
      </c>
      <c r="J46" s="45" t="s">
        <v>34</v>
      </c>
      <c r="K46" s="45" t="s">
        <v>34</v>
      </c>
      <c r="L46" s="45"/>
      <c r="M46" s="45"/>
      <c r="N46" s="45"/>
      <c r="O46" s="45"/>
      <c r="P46" s="45"/>
      <c r="Q46" s="46" t="s">
        <v>271</v>
      </c>
      <c r="R46" s="285" t="s">
        <v>602</v>
      </c>
      <c r="S46" s="43">
        <v>1</v>
      </c>
      <c r="T46" s="52"/>
      <c r="U46" s="473"/>
    </row>
    <row r="47" spans="1:21" s="8" customFormat="1" ht="26.25" customHeight="1">
      <c r="A47" s="353" t="s">
        <v>417</v>
      </c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5"/>
      <c r="U47" s="206">
        <f>+SUM(U41:U46)</f>
        <v>116651.45000000001</v>
      </c>
    </row>
    <row r="48" spans="1:21" s="8" customFormat="1" ht="26.25" customHeight="1">
      <c r="A48" s="353" t="s">
        <v>418</v>
      </c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5"/>
      <c r="U48" s="206">
        <f>+SUM(U30,U47)</f>
        <v>291957.55000000005</v>
      </c>
    </row>
  </sheetData>
  <sheetProtection/>
  <mergeCells count="48">
    <mergeCell ref="U26:U29"/>
    <mergeCell ref="A30:T30"/>
    <mergeCell ref="U45:U46"/>
    <mergeCell ref="A47:T47"/>
    <mergeCell ref="A48:T48"/>
    <mergeCell ref="A41:A44"/>
    <mergeCell ref="C41:C44"/>
    <mergeCell ref="A45:A46"/>
    <mergeCell ref="A34:U34"/>
    <mergeCell ref="A36:U37"/>
    <mergeCell ref="C39:C40"/>
    <mergeCell ref="A35:U35"/>
    <mergeCell ref="B12:B17"/>
    <mergeCell ref="B41:B44"/>
    <mergeCell ref="U41:U44"/>
    <mergeCell ref="U12:U17"/>
    <mergeCell ref="U18:U25"/>
    <mergeCell ref="Q39:Q40"/>
    <mergeCell ref="E39:P39"/>
    <mergeCell ref="S39:U39"/>
    <mergeCell ref="C26:C29"/>
    <mergeCell ref="A12:A17"/>
    <mergeCell ref="A26:A29"/>
    <mergeCell ref="B45:B46"/>
    <mergeCell ref="C45:C46"/>
    <mergeCell ref="B10:B11"/>
    <mergeCell ref="C12:C17"/>
    <mergeCell ref="C10:C11"/>
    <mergeCell ref="B26:B29"/>
    <mergeCell ref="A32:B32"/>
    <mergeCell ref="A8:U8"/>
    <mergeCell ref="S10:U10"/>
    <mergeCell ref="A18:A25"/>
    <mergeCell ref="C18:C25"/>
    <mergeCell ref="B18:B25"/>
    <mergeCell ref="R10:R11"/>
    <mergeCell ref="Q10:Q11"/>
    <mergeCell ref="D10:D11"/>
    <mergeCell ref="A39:A40"/>
    <mergeCell ref="C32:Q32"/>
    <mergeCell ref="R39:R40"/>
    <mergeCell ref="B39:B40"/>
    <mergeCell ref="D39:D40"/>
    <mergeCell ref="A1:U1"/>
    <mergeCell ref="A2:U2"/>
    <mergeCell ref="A3:U3"/>
    <mergeCell ref="A10:A11"/>
    <mergeCell ref="E10:P10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selection activeCell="C45" sqref="C45:C48"/>
    </sheetView>
  </sheetViews>
  <sheetFormatPr defaultColWidth="11.421875" defaultRowHeight="12.75"/>
  <cols>
    <col min="1" max="1" width="6.7109375" style="14" customWidth="1"/>
    <col min="2" max="2" width="23.28125" style="12" customWidth="1"/>
    <col min="3" max="3" width="12.8515625" style="13" customWidth="1"/>
    <col min="4" max="4" width="14.8515625" style="13" customWidth="1"/>
    <col min="5" max="16" width="2.57421875" style="13" customWidth="1"/>
    <col min="17" max="17" width="14.28125" style="14" customWidth="1"/>
    <col min="18" max="18" width="17.8515625" style="13" customWidth="1"/>
    <col min="19" max="19" width="8.421875" style="14" customWidth="1"/>
    <col min="20" max="20" width="8.8515625" style="14" customWidth="1"/>
    <col min="21" max="21" width="17.28125" style="14" customWidth="1"/>
  </cols>
  <sheetData>
    <row r="1" spans="1:21" s="4" customFormat="1" ht="18">
      <c r="A1" s="366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s="4" customFormat="1" ht="15.75">
      <c r="A2" s="368" t="str">
        <f>'Proteccion y Vigilancia'!A2:U2</f>
        <v>PLAN OPERATIVO ANUAL 2016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s="4" customFormat="1" ht="15.75" customHeight="1">
      <c r="A3" s="367" t="str">
        <f>'Proteccion y Vigilancia'!A3:U3</f>
        <v>COMPLEJOS I Y II DE LA UNIDAD DE CONSERVACIÓN SUROESTE CONAP SAYAXCHÉ, PETÉN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4" customFormat="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4" customFormat="1" ht="12.75" customHeight="1">
      <c r="A5" s="134" t="str">
        <f>'Proteccion y Vigilancia'!A5</f>
        <v>1. Linea de acción: Patrimonio Natural</v>
      </c>
      <c r="B5" s="48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</row>
    <row r="6" spans="1:21" ht="12.75">
      <c r="A6" s="178" t="s">
        <v>225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</row>
    <row r="7" spans="1:21" ht="12.75">
      <c r="A7" s="179" t="s">
        <v>220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</row>
    <row r="8" spans="1:21" ht="37.5" customHeight="1">
      <c r="A8" s="489" t="s">
        <v>750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</row>
    <row r="9" spans="1:21" s="6" customFormat="1" ht="40.5" customHeight="1">
      <c r="A9" s="516" t="s">
        <v>14</v>
      </c>
      <c r="B9" s="365" t="s">
        <v>798</v>
      </c>
      <c r="C9" s="513" t="s">
        <v>20</v>
      </c>
      <c r="D9" s="497" t="s">
        <v>0</v>
      </c>
      <c r="E9" s="510" t="s">
        <v>17</v>
      </c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2"/>
      <c r="Q9" s="497" t="s">
        <v>10</v>
      </c>
      <c r="R9" s="497" t="s">
        <v>11</v>
      </c>
      <c r="S9" s="507" t="s">
        <v>12</v>
      </c>
      <c r="T9" s="508"/>
      <c r="U9" s="509"/>
    </row>
    <row r="10" spans="1:21" s="35" customFormat="1" ht="13.5" customHeight="1">
      <c r="A10" s="517"/>
      <c r="B10" s="515"/>
      <c r="C10" s="514"/>
      <c r="D10" s="498"/>
      <c r="E10" s="227" t="s">
        <v>1</v>
      </c>
      <c r="F10" s="127" t="s">
        <v>2</v>
      </c>
      <c r="G10" s="127" t="s">
        <v>3</v>
      </c>
      <c r="H10" s="127" t="s">
        <v>4</v>
      </c>
      <c r="I10" s="127" t="s">
        <v>3</v>
      </c>
      <c r="J10" s="127" t="s">
        <v>5</v>
      </c>
      <c r="K10" s="127" t="s">
        <v>5</v>
      </c>
      <c r="L10" s="127" t="s">
        <v>4</v>
      </c>
      <c r="M10" s="127" t="s">
        <v>6</v>
      </c>
      <c r="N10" s="127" t="s">
        <v>7</v>
      </c>
      <c r="O10" s="127" t="s">
        <v>8</v>
      </c>
      <c r="P10" s="228" t="s">
        <v>9</v>
      </c>
      <c r="Q10" s="498"/>
      <c r="R10" s="498"/>
      <c r="S10" s="99" t="s">
        <v>21</v>
      </c>
      <c r="T10" s="99" t="s">
        <v>18</v>
      </c>
      <c r="U10" s="99" t="s">
        <v>13</v>
      </c>
    </row>
    <row r="11" spans="1:21" ht="99" customHeight="1">
      <c r="A11" s="456" t="s">
        <v>456</v>
      </c>
      <c r="B11" s="459" t="s">
        <v>457</v>
      </c>
      <c r="C11" s="414" t="s">
        <v>243</v>
      </c>
      <c r="D11" s="30" t="s">
        <v>604</v>
      </c>
      <c r="E11" s="30" t="s">
        <v>34</v>
      </c>
      <c r="F11" s="30" t="s">
        <v>34</v>
      </c>
      <c r="G11" s="30" t="s">
        <v>34</v>
      </c>
      <c r="H11" s="30" t="s">
        <v>34</v>
      </c>
      <c r="I11" s="30" t="s">
        <v>34</v>
      </c>
      <c r="J11" s="30"/>
      <c r="K11" s="30"/>
      <c r="L11" s="30"/>
      <c r="M11" s="30"/>
      <c r="N11" s="30"/>
      <c r="O11" s="30"/>
      <c r="P11" s="30"/>
      <c r="Q11" s="30" t="s">
        <v>727</v>
      </c>
      <c r="R11" s="30" t="s">
        <v>725</v>
      </c>
      <c r="S11" s="223">
        <v>1</v>
      </c>
      <c r="T11" s="120"/>
      <c r="U11" s="518">
        <f>+PRESUPUESTO!I409</f>
        <v>146128.9</v>
      </c>
    </row>
    <row r="12" spans="1:21" ht="75" customHeight="1">
      <c r="A12" s="457"/>
      <c r="B12" s="460"/>
      <c r="C12" s="414"/>
      <c r="D12" s="30" t="s">
        <v>458</v>
      </c>
      <c r="E12" s="30"/>
      <c r="F12" s="30"/>
      <c r="G12" s="30"/>
      <c r="H12" s="30"/>
      <c r="I12" s="30"/>
      <c r="J12" s="30"/>
      <c r="K12" s="30" t="s">
        <v>34</v>
      </c>
      <c r="L12" s="30" t="s">
        <v>34</v>
      </c>
      <c r="M12" s="30" t="s">
        <v>34</v>
      </c>
      <c r="N12" s="30" t="s">
        <v>34</v>
      </c>
      <c r="O12" s="30" t="s">
        <v>34</v>
      </c>
      <c r="P12" s="30" t="s">
        <v>34</v>
      </c>
      <c r="Q12" s="30" t="s">
        <v>727</v>
      </c>
      <c r="R12" s="30" t="s">
        <v>726</v>
      </c>
      <c r="S12" s="125">
        <v>1</v>
      </c>
      <c r="T12" s="121"/>
      <c r="U12" s="519"/>
    </row>
    <row r="13" spans="1:21" ht="87.75" customHeight="1">
      <c r="A13" s="457"/>
      <c r="B13" s="460"/>
      <c r="C13" s="414"/>
      <c r="D13" s="30" t="s">
        <v>690</v>
      </c>
      <c r="E13" s="30"/>
      <c r="F13" s="30"/>
      <c r="G13" s="30"/>
      <c r="H13" s="30"/>
      <c r="I13" s="30"/>
      <c r="J13" s="30"/>
      <c r="K13" s="30" t="s">
        <v>34</v>
      </c>
      <c r="L13" s="30"/>
      <c r="M13" s="30" t="s">
        <v>34</v>
      </c>
      <c r="N13" s="30"/>
      <c r="O13" s="30" t="s">
        <v>34</v>
      </c>
      <c r="P13" s="30"/>
      <c r="Q13" s="30" t="s">
        <v>728</v>
      </c>
      <c r="R13" s="30" t="s">
        <v>607</v>
      </c>
      <c r="S13" s="152">
        <v>1</v>
      </c>
      <c r="T13" s="121"/>
      <c r="U13" s="519"/>
    </row>
    <row r="14" spans="1:21" ht="74.25" customHeight="1">
      <c r="A14" s="457"/>
      <c r="B14" s="460"/>
      <c r="C14" s="414"/>
      <c r="D14" s="30" t="s">
        <v>459</v>
      </c>
      <c r="E14" s="30"/>
      <c r="F14" s="30"/>
      <c r="G14" s="30"/>
      <c r="H14" s="30"/>
      <c r="I14" s="30"/>
      <c r="J14" s="30" t="s">
        <v>34</v>
      </c>
      <c r="K14" s="30"/>
      <c r="L14" s="30" t="s">
        <v>34</v>
      </c>
      <c r="M14" s="30"/>
      <c r="N14" s="30"/>
      <c r="O14" s="30"/>
      <c r="P14" s="30"/>
      <c r="Q14" s="30" t="s">
        <v>728</v>
      </c>
      <c r="R14" s="30" t="s">
        <v>607</v>
      </c>
      <c r="S14" s="152">
        <v>1</v>
      </c>
      <c r="T14" s="121"/>
      <c r="U14" s="519"/>
    </row>
    <row r="15" spans="1:21" ht="117.75" customHeight="1">
      <c r="A15" s="458"/>
      <c r="B15" s="461"/>
      <c r="C15" s="415"/>
      <c r="D15" s="305" t="s">
        <v>681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/>
      <c r="L15" s="30"/>
      <c r="M15" s="30"/>
      <c r="N15" s="30"/>
      <c r="O15" s="30"/>
      <c r="P15" s="30"/>
      <c r="Q15" s="102" t="s">
        <v>722</v>
      </c>
      <c r="R15" s="102" t="s">
        <v>723</v>
      </c>
      <c r="S15" s="152">
        <v>1</v>
      </c>
      <c r="T15" s="121"/>
      <c r="U15" s="520"/>
    </row>
    <row r="16" spans="1:21" s="2" customFormat="1" ht="75.75" customHeight="1">
      <c r="A16" s="477">
        <v>4.2</v>
      </c>
      <c r="B16" s="483" t="s">
        <v>474</v>
      </c>
      <c r="C16" s="384" t="s">
        <v>241</v>
      </c>
      <c r="D16" s="30" t="s">
        <v>460</v>
      </c>
      <c r="E16" s="30"/>
      <c r="F16" s="30"/>
      <c r="G16" s="30"/>
      <c r="H16" s="30"/>
      <c r="I16" s="30"/>
      <c r="J16" s="30"/>
      <c r="K16" s="30" t="s">
        <v>34</v>
      </c>
      <c r="L16" s="30" t="s">
        <v>34</v>
      </c>
      <c r="M16" s="30" t="s">
        <v>34</v>
      </c>
      <c r="N16" s="30" t="s">
        <v>34</v>
      </c>
      <c r="O16" s="30" t="s">
        <v>34</v>
      </c>
      <c r="P16" s="30"/>
      <c r="Q16" s="30" t="s">
        <v>729</v>
      </c>
      <c r="R16" s="30" t="s">
        <v>605</v>
      </c>
      <c r="S16" s="152">
        <v>1</v>
      </c>
      <c r="T16" s="121"/>
      <c r="U16" s="518">
        <f>+PRESUPUESTO!I434</f>
        <v>22549.65</v>
      </c>
    </row>
    <row r="17" spans="1:21" s="2" customFormat="1" ht="87" customHeight="1">
      <c r="A17" s="394"/>
      <c r="B17" s="484"/>
      <c r="C17" s="394"/>
      <c r="D17" s="30" t="s">
        <v>461</v>
      </c>
      <c r="E17" s="30"/>
      <c r="F17" s="30"/>
      <c r="G17" s="30"/>
      <c r="H17" s="30"/>
      <c r="I17" s="30"/>
      <c r="J17" s="30"/>
      <c r="K17" s="30"/>
      <c r="L17" s="30"/>
      <c r="M17" s="30"/>
      <c r="N17" s="30" t="s">
        <v>34</v>
      </c>
      <c r="O17" s="30" t="s">
        <v>34</v>
      </c>
      <c r="P17" s="30"/>
      <c r="Q17" s="30" t="s">
        <v>608</v>
      </c>
      <c r="R17" s="30" t="s">
        <v>730</v>
      </c>
      <c r="S17" s="152">
        <v>1</v>
      </c>
      <c r="T17" s="121"/>
      <c r="U17" s="519"/>
    </row>
    <row r="18" spans="1:21" s="2" customFormat="1" ht="75" customHeight="1">
      <c r="A18" s="393"/>
      <c r="B18" s="485"/>
      <c r="C18" s="393"/>
      <c r="D18" s="30" t="s">
        <v>462</v>
      </c>
      <c r="E18" s="30"/>
      <c r="F18" s="30"/>
      <c r="G18" s="30"/>
      <c r="H18" s="30"/>
      <c r="I18" s="30"/>
      <c r="J18" s="30"/>
      <c r="K18" s="30" t="s">
        <v>34</v>
      </c>
      <c r="L18" s="30" t="s">
        <v>34</v>
      </c>
      <c r="M18" s="30" t="s">
        <v>34</v>
      </c>
      <c r="N18" s="30" t="s">
        <v>34</v>
      </c>
      <c r="O18" s="30" t="s">
        <v>34</v>
      </c>
      <c r="P18" s="30" t="s">
        <v>34</v>
      </c>
      <c r="Q18" s="30" t="s">
        <v>728</v>
      </c>
      <c r="R18" s="30" t="s">
        <v>726</v>
      </c>
      <c r="S18" s="152">
        <v>1</v>
      </c>
      <c r="T18" s="121"/>
      <c r="U18" s="520"/>
    </row>
    <row r="19" spans="1:21" ht="101.25" customHeight="1">
      <c r="A19" s="499">
        <v>4.3</v>
      </c>
      <c r="B19" s="413" t="s">
        <v>475</v>
      </c>
      <c r="C19" s="413" t="s">
        <v>241</v>
      </c>
      <c r="D19" s="30" t="s">
        <v>609</v>
      </c>
      <c r="E19" s="30"/>
      <c r="F19" s="30"/>
      <c r="G19" s="30"/>
      <c r="H19" s="30"/>
      <c r="I19" s="30"/>
      <c r="J19" s="30"/>
      <c r="K19" s="30" t="s">
        <v>34</v>
      </c>
      <c r="L19" s="30"/>
      <c r="M19" s="30" t="s">
        <v>34</v>
      </c>
      <c r="N19" s="30"/>
      <c r="O19" s="30" t="s">
        <v>34</v>
      </c>
      <c r="P19" s="30"/>
      <c r="Q19" s="30" t="s">
        <v>610</v>
      </c>
      <c r="R19" s="30" t="s">
        <v>607</v>
      </c>
      <c r="S19" s="152">
        <v>1</v>
      </c>
      <c r="T19" s="122"/>
      <c r="U19" s="518">
        <f>PRESUPUESTO!I441</f>
        <v>8702.7</v>
      </c>
    </row>
    <row r="20" spans="1:21" ht="54.75" customHeight="1">
      <c r="A20" s="500"/>
      <c r="B20" s="414"/>
      <c r="C20" s="414"/>
      <c r="D20" s="30" t="s">
        <v>463</v>
      </c>
      <c r="E20" s="30"/>
      <c r="F20" s="30"/>
      <c r="G20" s="30"/>
      <c r="H20" s="30"/>
      <c r="I20" s="30"/>
      <c r="J20" s="30"/>
      <c r="K20" s="30" t="s">
        <v>34</v>
      </c>
      <c r="L20" s="30"/>
      <c r="M20" s="30" t="s">
        <v>34</v>
      </c>
      <c r="N20" s="30"/>
      <c r="O20" s="30" t="s">
        <v>34</v>
      </c>
      <c r="P20" s="30"/>
      <c r="Q20" s="30" t="s">
        <v>611</v>
      </c>
      <c r="R20" s="30" t="s">
        <v>512</v>
      </c>
      <c r="S20" s="152">
        <v>1</v>
      </c>
      <c r="T20" s="122"/>
      <c r="U20" s="519"/>
    </row>
    <row r="21" spans="1:21" ht="75" customHeight="1">
      <c r="A21" s="501"/>
      <c r="B21" s="415"/>
      <c r="C21" s="415"/>
      <c r="D21" s="306" t="s">
        <v>682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683</v>
      </c>
      <c r="R21" s="30" t="s">
        <v>38</v>
      </c>
      <c r="S21" s="152">
        <v>1</v>
      </c>
      <c r="T21" s="122"/>
      <c r="U21" s="520"/>
    </row>
    <row r="22" spans="1:21" s="8" customFormat="1" ht="26.25" customHeight="1">
      <c r="A22" s="353" t="s">
        <v>417</v>
      </c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5"/>
      <c r="U22" s="206">
        <f>+SUM(U11:U21)</f>
        <v>177381.25</v>
      </c>
    </row>
    <row r="24" spans="1:21" ht="12.75">
      <c r="A24" s="359" t="s">
        <v>225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</row>
    <row r="25" spans="1:21" ht="12.75">
      <c r="A25" s="502" t="s">
        <v>226</v>
      </c>
      <c r="B25" s="502"/>
      <c r="C25" s="502"/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  <c r="R25" s="502"/>
      <c r="S25" s="502"/>
      <c r="T25" s="502"/>
      <c r="U25" s="502"/>
    </row>
    <row r="26" spans="1:21" ht="12.75" customHeight="1">
      <c r="A26" s="489" t="s">
        <v>750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</row>
    <row r="27" spans="1:21" ht="12.75" customHeight="1">
      <c r="A27" s="490"/>
      <c r="B27" s="490"/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490"/>
      <c r="U27" s="490"/>
    </row>
    <row r="28" spans="1:21" ht="12.75" customHeight="1" thickBot="1">
      <c r="A28" s="290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</row>
    <row r="29" spans="1:21" ht="12.75">
      <c r="A29" s="369" t="s">
        <v>14</v>
      </c>
      <c r="B29" s="364" t="s">
        <v>798</v>
      </c>
      <c r="C29" s="364" t="s">
        <v>20</v>
      </c>
      <c r="D29" s="364" t="s">
        <v>0</v>
      </c>
      <c r="E29" s="371" t="s">
        <v>17</v>
      </c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3"/>
      <c r="Q29" s="364" t="s">
        <v>10</v>
      </c>
      <c r="R29" s="364" t="s">
        <v>11</v>
      </c>
      <c r="S29" s="361" t="s">
        <v>12</v>
      </c>
      <c r="T29" s="362"/>
      <c r="U29" s="363"/>
    </row>
    <row r="30" spans="1:21" ht="13.5" thickBot="1">
      <c r="A30" s="370"/>
      <c r="B30" s="453"/>
      <c r="C30" s="453"/>
      <c r="D30" s="453"/>
      <c r="E30" s="15" t="s">
        <v>1</v>
      </c>
      <c r="F30" s="16" t="s">
        <v>2</v>
      </c>
      <c r="G30" s="16" t="s">
        <v>3</v>
      </c>
      <c r="H30" s="16" t="s">
        <v>4</v>
      </c>
      <c r="I30" s="16" t="s">
        <v>3</v>
      </c>
      <c r="J30" s="16" t="s">
        <v>5</v>
      </c>
      <c r="K30" s="16" t="s">
        <v>5</v>
      </c>
      <c r="L30" s="16" t="s">
        <v>4</v>
      </c>
      <c r="M30" s="16" t="s">
        <v>6</v>
      </c>
      <c r="N30" s="16" t="s">
        <v>7</v>
      </c>
      <c r="O30" s="16" t="s">
        <v>8</v>
      </c>
      <c r="P30" s="17" t="s">
        <v>9</v>
      </c>
      <c r="Q30" s="453"/>
      <c r="R30" s="453"/>
      <c r="S30" s="18" t="s">
        <v>21</v>
      </c>
      <c r="T30" s="19" t="s">
        <v>18</v>
      </c>
      <c r="U30" s="20" t="s">
        <v>13</v>
      </c>
    </row>
    <row r="31" spans="1:21" ht="84.75" customHeight="1">
      <c r="A31" s="504">
        <v>4.4</v>
      </c>
      <c r="B31" s="503" t="s">
        <v>464</v>
      </c>
      <c r="C31" s="467" t="s">
        <v>243</v>
      </c>
      <c r="D31" s="30" t="s">
        <v>612</v>
      </c>
      <c r="E31" s="30"/>
      <c r="F31" s="30"/>
      <c r="G31" s="30"/>
      <c r="H31" s="30" t="s">
        <v>34</v>
      </c>
      <c r="I31" s="30"/>
      <c r="J31" s="30" t="s">
        <v>34</v>
      </c>
      <c r="K31" s="30"/>
      <c r="L31" s="30" t="s">
        <v>34</v>
      </c>
      <c r="M31" s="30"/>
      <c r="N31" s="30" t="s">
        <v>34</v>
      </c>
      <c r="O31" s="30"/>
      <c r="P31" s="30"/>
      <c r="Q31" s="49" t="s">
        <v>732</v>
      </c>
      <c r="R31" s="49" t="s">
        <v>273</v>
      </c>
      <c r="S31" s="152">
        <v>1</v>
      </c>
      <c r="T31" s="53"/>
      <c r="U31" s="471">
        <f>+PRESUPUESTO!I448</f>
        <v>12329.4</v>
      </c>
    </row>
    <row r="32" spans="1:21" ht="72" customHeight="1">
      <c r="A32" s="505"/>
      <c r="B32" s="461"/>
      <c r="C32" s="415"/>
      <c r="D32" s="30" t="s">
        <v>467</v>
      </c>
      <c r="E32" s="30"/>
      <c r="F32" s="30" t="s">
        <v>34</v>
      </c>
      <c r="G32" s="30" t="s">
        <v>34</v>
      </c>
      <c r="H32" s="30" t="s">
        <v>34</v>
      </c>
      <c r="I32" s="30"/>
      <c r="J32" s="30"/>
      <c r="K32" s="30"/>
      <c r="L32" s="30"/>
      <c r="M32" s="30"/>
      <c r="N32" s="30"/>
      <c r="O32" s="30"/>
      <c r="P32" s="30"/>
      <c r="Q32" s="49" t="s">
        <v>731</v>
      </c>
      <c r="R32" s="49" t="s">
        <v>274</v>
      </c>
      <c r="S32" s="152">
        <v>1</v>
      </c>
      <c r="T32" s="53"/>
      <c r="U32" s="473"/>
    </row>
    <row r="33" spans="1:21" ht="135" customHeight="1">
      <c r="A33" s="413">
        <v>4.5</v>
      </c>
      <c r="B33" s="506" t="s">
        <v>465</v>
      </c>
      <c r="C33" s="413" t="s">
        <v>247</v>
      </c>
      <c r="D33" s="30" t="s">
        <v>466</v>
      </c>
      <c r="E33" s="30"/>
      <c r="F33" s="30"/>
      <c r="G33" s="30"/>
      <c r="H33" s="30"/>
      <c r="I33" s="30" t="s">
        <v>34</v>
      </c>
      <c r="J33" s="30"/>
      <c r="K33" s="30"/>
      <c r="L33" s="30" t="s">
        <v>34</v>
      </c>
      <c r="M33" s="30"/>
      <c r="N33" s="30"/>
      <c r="O33" s="30" t="s">
        <v>34</v>
      </c>
      <c r="P33" s="30"/>
      <c r="Q33" s="30" t="s">
        <v>513</v>
      </c>
      <c r="R33" s="49" t="s">
        <v>275</v>
      </c>
      <c r="S33" s="152">
        <v>1</v>
      </c>
      <c r="T33" s="53"/>
      <c r="U33" s="478">
        <f>PRESUPUESTO!I454</f>
        <v>17389.35</v>
      </c>
    </row>
    <row r="34" spans="1:21" ht="100.5" customHeight="1">
      <c r="A34" s="414"/>
      <c r="B34" s="492"/>
      <c r="C34" s="414"/>
      <c r="D34" s="306" t="s">
        <v>684</v>
      </c>
      <c r="E34" s="30"/>
      <c r="F34" s="30" t="s">
        <v>34</v>
      </c>
      <c r="G34" s="30"/>
      <c r="H34" s="30" t="s">
        <v>34</v>
      </c>
      <c r="I34" s="30"/>
      <c r="J34" s="30" t="s">
        <v>34</v>
      </c>
      <c r="K34" s="30"/>
      <c r="L34" s="30" t="s">
        <v>34</v>
      </c>
      <c r="M34" s="30"/>
      <c r="N34" s="30" t="s">
        <v>34</v>
      </c>
      <c r="O34" s="30"/>
      <c r="P34" s="30"/>
      <c r="Q34" s="30" t="s">
        <v>688</v>
      </c>
      <c r="R34" s="49" t="s">
        <v>686</v>
      </c>
      <c r="S34" s="152">
        <v>1</v>
      </c>
      <c r="T34" s="53"/>
      <c r="U34" s="472"/>
    </row>
    <row r="35" spans="1:21" ht="102" customHeight="1">
      <c r="A35" s="449"/>
      <c r="B35" s="426"/>
      <c r="C35" s="449"/>
      <c r="D35" s="306" t="s">
        <v>685</v>
      </c>
      <c r="E35" s="30"/>
      <c r="F35" s="30" t="s">
        <v>34</v>
      </c>
      <c r="G35" s="30"/>
      <c r="H35" s="30" t="s">
        <v>34</v>
      </c>
      <c r="I35" s="30"/>
      <c r="J35" s="30" t="s">
        <v>34</v>
      </c>
      <c r="K35" s="30"/>
      <c r="L35" s="30" t="s">
        <v>34</v>
      </c>
      <c r="M35" s="30"/>
      <c r="N35" s="30" t="s">
        <v>34</v>
      </c>
      <c r="O35" s="30"/>
      <c r="P35" s="30"/>
      <c r="Q35" s="30" t="s">
        <v>688</v>
      </c>
      <c r="R35" s="49" t="s">
        <v>687</v>
      </c>
      <c r="S35" s="152">
        <v>1</v>
      </c>
      <c r="T35" s="53"/>
      <c r="U35" s="449"/>
    </row>
    <row r="36" spans="1:21" s="8" customFormat="1" ht="17.25" customHeight="1">
      <c r="A36" s="353" t="s">
        <v>417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5"/>
      <c r="U36" s="206">
        <f>+SUM(U29:U33)</f>
        <v>29718.75</v>
      </c>
    </row>
    <row r="37" spans="1:21" ht="12.75">
      <c r="A37" s="131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32"/>
      <c r="T37" s="133"/>
      <c r="U37" s="126"/>
    </row>
    <row r="39" spans="1:21" ht="12.75">
      <c r="A39" s="359" t="s">
        <v>225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</row>
    <row r="40" spans="1:21" ht="12.75">
      <c r="A40" s="502" t="s">
        <v>221</v>
      </c>
      <c r="B40" s="502"/>
      <c r="C40" s="502"/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502"/>
      <c r="S40" s="502"/>
      <c r="T40" s="502"/>
      <c r="U40" s="502"/>
    </row>
    <row r="41" spans="1:21" ht="30" customHeight="1">
      <c r="A41" s="489" t="s">
        <v>750</v>
      </c>
      <c r="B41" s="490"/>
      <c r="C41" s="490"/>
      <c r="D41" s="490"/>
      <c r="E41" s="490"/>
      <c r="F41" s="490"/>
      <c r="G41" s="490"/>
      <c r="H41" s="490"/>
      <c r="I41" s="490"/>
      <c r="J41" s="490"/>
      <c r="K41" s="490"/>
      <c r="L41" s="490"/>
      <c r="M41" s="490"/>
      <c r="N41" s="490"/>
      <c r="O41" s="490"/>
      <c r="P41" s="490"/>
      <c r="Q41" s="490"/>
      <c r="R41" s="490"/>
      <c r="S41" s="490"/>
      <c r="T41" s="490"/>
      <c r="U41" s="490"/>
    </row>
    <row r="42" ht="13.5" thickBot="1"/>
    <row r="43" spans="1:21" ht="12.75">
      <c r="A43" s="369" t="s">
        <v>14</v>
      </c>
      <c r="B43" s="364" t="s">
        <v>798</v>
      </c>
      <c r="C43" s="364" t="s">
        <v>20</v>
      </c>
      <c r="D43" s="364" t="s">
        <v>0</v>
      </c>
      <c r="E43" s="371" t="s">
        <v>17</v>
      </c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3"/>
      <c r="Q43" s="364" t="s">
        <v>10</v>
      </c>
      <c r="R43" s="364" t="s">
        <v>11</v>
      </c>
      <c r="S43" s="361" t="s">
        <v>12</v>
      </c>
      <c r="T43" s="362"/>
      <c r="U43" s="363"/>
    </row>
    <row r="44" spans="1:21" ht="13.5" thickBot="1">
      <c r="A44" s="370"/>
      <c r="B44" s="453"/>
      <c r="C44" s="453"/>
      <c r="D44" s="453"/>
      <c r="E44" s="15" t="s">
        <v>1</v>
      </c>
      <c r="F44" s="16" t="s">
        <v>2</v>
      </c>
      <c r="G44" s="16" t="s">
        <v>3</v>
      </c>
      <c r="H44" s="16" t="s">
        <v>4</v>
      </c>
      <c r="I44" s="16" t="s">
        <v>3</v>
      </c>
      <c r="J44" s="16" t="s">
        <v>5</v>
      </c>
      <c r="K44" s="16" t="s">
        <v>5</v>
      </c>
      <c r="L44" s="16" t="s">
        <v>4</v>
      </c>
      <c r="M44" s="16" t="s">
        <v>6</v>
      </c>
      <c r="N44" s="16" t="s">
        <v>7</v>
      </c>
      <c r="O44" s="16" t="s">
        <v>8</v>
      </c>
      <c r="P44" s="17" t="s">
        <v>9</v>
      </c>
      <c r="Q44" s="453"/>
      <c r="R44" s="453"/>
      <c r="S44" s="18" t="s">
        <v>21</v>
      </c>
      <c r="T44" s="19" t="s">
        <v>18</v>
      </c>
      <c r="U44" s="20" t="s">
        <v>13</v>
      </c>
    </row>
    <row r="45" spans="1:21" ht="137.25" customHeight="1">
      <c r="A45" s="421">
        <v>4.6</v>
      </c>
      <c r="B45" s="491" t="s">
        <v>468</v>
      </c>
      <c r="C45" s="494" t="s">
        <v>244</v>
      </c>
      <c r="D45" s="30" t="s">
        <v>614</v>
      </c>
      <c r="E45" s="30"/>
      <c r="F45" s="30" t="s">
        <v>34</v>
      </c>
      <c r="G45" s="30"/>
      <c r="H45" s="30" t="s">
        <v>34</v>
      </c>
      <c r="I45" s="30"/>
      <c r="J45" s="30" t="s">
        <v>34</v>
      </c>
      <c r="K45" s="30"/>
      <c r="L45" s="30" t="s">
        <v>34</v>
      </c>
      <c r="M45" s="30"/>
      <c r="N45" s="30" t="s">
        <v>34</v>
      </c>
      <c r="O45" s="30"/>
      <c r="P45" s="30"/>
      <c r="Q45" s="49" t="s">
        <v>615</v>
      </c>
      <c r="R45" s="49" t="s">
        <v>616</v>
      </c>
      <c r="S45" s="115">
        <v>1</v>
      </c>
      <c r="T45" s="53"/>
      <c r="U45" s="471">
        <f>+PRESUPUESTO!I462</f>
        <v>519889.75</v>
      </c>
    </row>
    <row r="46" spans="1:21" ht="137.25" customHeight="1">
      <c r="A46" s="422"/>
      <c r="B46" s="492"/>
      <c r="C46" s="495"/>
      <c r="D46" s="30" t="s">
        <v>618</v>
      </c>
      <c r="E46" s="30"/>
      <c r="F46" s="30"/>
      <c r="G46" s="30"/>
      <c r="H46" s="30"/>
      <c r="I46" s="30"/>
      <c r="J46" s="30"/>
      <c r="K46" s="30" t="s">
        <v>34</v>
      </c>
      <c r="L46" s="30"/>
      <c r="M46" s="30" t="s">
        <v>34</v>
      </c>
      <c r="N46" s="30"/>
      <c r="O46" s="30" t="s">
        <v>34</v>
      </c>
      <c r="P46" s="30"/>
      <c r="Q46" s="49" t="s">
        <v>617</v>
      </c>
      <c r="R46" s="49" t="s">
        <v>619</v>
      </c>
      <c r="S46" s="115">
        <v>1</v>
      </c>
      <c r="T46" s="53"/>
      <c r="U46" s="472"/>
    </row>
    <row r="47" spans="1:21" ht="54" customHeight="1">
      <c r="A47" s="422"/>
      <c r="B47" s="492"/>
      <c r="C47" s="495"/>
      <c r="D47" s="30" t="s">
        <v>469</v>
      </c>
      <c r="E47" s="30"/>
      <c r="F47" s="30" t="s">
        <v>34</v>
      </c>
      <c r="G47" s="30"/>
      <c r="H47" s="30" t="s">
        <v>34</v>
      </c>
      <c r="I47" s="30"/>
      <c r="J47" s="30" t="s">
        <v>34</v>
      </c>
      <c r="K47" s="30"/>
      <c r="L47" s="30" t="s">
        <v>34</v>
      </c>
      <c r="M47" s="30"/>
      <c r="N47" s="30" t="s">
        <v>34</v>
      </c>
      <c r="O47" s="30"/>
      <c r="P47" s="30"/>
      <c r="Q47" s="158" t="s">
        <v>621</v>
      </c>
      <c r="R47" s="102" t="s">
        <v>620</v>
      </c>
      <c r="S47" s="115">
        <v>1</v>
      </c>
      <c r="T47" s="53"/>
      <c r="U47" s="472"/>
    </row>
    <row r="48" spans="1:21" ht="99" customHeight="1">
      <c r="A48" s="423"/>
      <c r="B48" s="493"/>
      <c r="C48" s="496"/>
      <c r="D48" s="30" t="s">
        <v>689</v>
      </c>
      <c r="E48" s="30"/>
      <c r="F48" s="30"/>
      <c r="G48" s="30"/>
      <c r="H48" s="30"/>
      <c r="I48" s="30"/>
      <c r="J48" s="30"/>
      <c r="K48" s="30"/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49" t="s">
        <v>622</v>
      </c>
      <c r="R48" s="49" t="s">
        <v>623</v>
      </c>
      <c r="S48" s="115">
        <v>1</v>
      </c>
      <c r="T48" s="53"/>
      <c r="U48" s="473"/>
    </row>
    <row r="49" spans="1:21" ht="76.5" customHeight="1">
      <c r="A49" s="486">
        <v>4.7</v>
      </c>
      <c r="B49" s="459" t="s">
        <v>470</v>
      </c>
      <c r="C49" s="413" t="s">
        <v>241</v>
      </c>
      <c r="D49" s="30" t="s">
        <v>471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/>
      <c r="L49" s="30"/>
      <c r="M49" s="30"/>
      <c r="N49" s="30"/>
      <c r="O49" s="30"/>
      <c r="P49" s="30"/>
      <c r="Q49" s="49" t="s">
        <v>624</v>
      </c>
      <c r="R49" s="49" t="s">
        <v>625</v>
      </c>
      <c r="S49" s="115">
        <v>1</v>
      </c>
      <c r="T49" s="53"/>
      <c r="U49" s="413">
        <f>+PRESUPUESTO!I468</f>
        <v>63554.3</v>
      </c>
    </row>
    <row r="50" spans="1:21" ht="111.75" customHeight="1">
      <c r="A50" s="487"/>
      <c r="B50" s="460"/>
      <c r="C50" s="414"/>
      <c r="D50" s="30" t="s">
        <v>472</v>
      </c>
      <c r="E50" s="30"/>
      <c r="F50" s="30"/>
      <c r="G50" s="30"/>
      <c r="H50" s="30"/>
      <c r="I50" s="30"/>
      <c r="J50" s="30"/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627</v>
      </c>
      <c r="R50" s="158" t="s">
        <v>272</v>
      </c>
      <c r="S50" s="115">
        <v>1</v>
      </c>
      <c r="T50" s="53"/>
      <c r="U50" s="414"/>
    </row>
    <row r="51" spans="1:21" ht="114.75" customHeight="1">
      <c r="A51" s="488"/>
      <c r="B51" s="461"/>
      <c r="C51" s="415"/>
      <c r="D51" s="30" t="s">
        <v>473</v>
      </c>
      <c r="E51" s="30"/>
      <c r="F51" s="30"/>
      <c r="G51" s="30"/>
      <c r="H51" s="30"/>
      <c r="I51" s="30"/>
      <c r="J51" s="30"/>
      <c r="K51" s="30"/>
      <c r="L51" s="30" t="s">
        <v>34</v>
      </c>
      <c r="M51" s="30"/>
      <c r="N51" s="30" t="s">
        <v>34</v>
      </c>
      <c r="O51" s="30"/>
      <c r="P51" s="30" t="s">
        <v>34</v>
      </c>
      <c r="Q51" s="30" t="s">
        <v>733</v>
      </c>
      <c r="R51" s="158" t="s">
        <v>626</v>
      </c>
      <c r="S51" s="115">
        <v>1</v>
      </c>
      <c r="T51" s="53"/>
      <c r="U51" s="415"/>
    </row>
    <row r="52" spans="1:21" s="8" customFormat="1" ht="26.25" customHeight="1">
      <c r="A52" s="353" t="s">
        <v>417</v>
      </c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5"/>
      <c r="U52" s="206">
        <f>+SUM(U45:U51)</f>
        <v>583444.05</v>
      </c>
    </row>
    <row r="53" spans="1:21" s="8" customFormat="1" ht="26.25" customHeight="1">
      <c r="A53" s="353" t="s">
        <v>418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5"/>
      <c r="U53" s="206">
        <f>+SUM(U22,U36,U52)</f>
        <v>790544.05</v>
      </c>
    </row>
  </sheetData>
  <sheetProtection/>
  <mergeCells count="66">
    <mergeCell ref="A9:A10"/>
    <mergeCell ref="A52:T52"/>
    <mergeCell ref="A53:T53"/>
    <mergeCell ref="A36:T36"/>
    <mergeCell ref="A22:T22"/>
    <mergeCell ref="U11:U15"/>
    <mergeCell ref="U16:U18"/>
    <mergeCell ref="U19:U21"/>
    <mergeCell ref="U31:U32"/>
    <mergeCell ref="U45:U48"/>
    <mergeCell ref="S9:U9"/>
    <mergeCell ref="R9:R10"/>
    <mergeCell ref="Q9:Q10"/>
    <mergeCell ref="E9:P9"/>
    <mergeCell ref="C9:C10"/>
    <mergeCell ref="B9:B10"/>
    <mergeCell ref="B31:B32"/>
    <mergeCell ref="C31:C32"/>
    <mergeCell ref="A31:A32"/>
    <mergeCell ref="A39:U39"/>
    <mergeCell ref="A40:U40"/>
    <mergeCell ref="A41:U41"/>
    <mergeCell ref="U33:U35"/>
    <mergeCell ref="C33:C35"/>
    <mergeCell ref="B33:B35"/>
    <mergeCell ref="A33:A35"/>
    <mergeCell ref="A8:U8"/>
    <mergeCell ref="A43:A44"/>
    <mergeCell ref="B43:B44"/>
    <mergeCell ref="C43:C44"/>
    <mergeCell ref="D43:D44"/>
    <mergeCell ref="E43:P43"/>
    <mergeCell ref="Q43:Q44"/>
    <mergeCell ref="A24:U24"/>
    <mergeCell ref="A25:U25"/>
    <mergeCell ref="C11:C15"/>
    <mergeCell ref="A1:U1"/>
    <mergeCell ref="A2:U2"/>
    <mergeCell ref="A3:U3"/>
    <mergeCell ref="U49:U51"/>
    <mergeCell ref="D9:D10"/>
    <mergeCell ref="B19:B21"/>
    <mergeCell ref="C19:C21"/>
    <mergeCell ref="A19:A21"/>
    <mergeCell ref="A11:A15"/>
    <mergeCell ref="B11:B15"/>
    <mergeCell ref="C49:C51"/>
    <mergeCell ref="B49:B51"/>
    <mergeCell ref="A49:A51"/>
    <mergeCell ref="A26:U27"/>
    <mergeCell ref="B45:B48"/>
    <mergeCell ref="A45:A48"/>
    <mergeCell ref="C45:C48"/>
    <mergeCell ref="C29:C30"/>
    <mergeCell ref="D29:D30"/>
    <mergeCell ref="E29:P29"/>
    <mergeCell ref="R43:R44"/>
    <mergeCell ref="S43:U43"/>
    <mergeCell ref="A29:A30"/>
    <mergeCell ref="B29:B30"/>
    <mergeCell ref="C16:C18"/>
    <mergeCell ref="B16:B18"/>
    <mergeCell ref="A16:A18"/>
    <mergeCell ref="Q29:Q30"/>
    <mergeCell ref="R29:R30"/>
    <mergeCell ref="S29:U29"/>
  </mergeCells>
  <printOptions horizontalCentered="1"/>
  <pageMargins left="0.3937007874015748" right="0.3937007874015748" top="0.5905511811023623" bottom="0.1968503937007874" header="0" footer="0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R27" sqref="R27"/>
    </sheetView>
  </sheetViews>
  <sheetFormatPr defaultColWidth="11.421875" defaultRowHeight="12.75"/>
  <cols>
    <col min="1" max="1" width="6.7109375" style="14" customWidth="1"/>
    <col min="2" max="2" width="23.28125" style="12" customWidth="1"/>
    <col min="3" max="3" width="13.140625" style="13" customWidth="1"/>
    <col min="4" max="4" width="15.28125" style="13" customWidth="1"/>
    <col min="5" max="16" width="2.57421875" style="13" customWidth="1"/>
    <col min="17" max="17" width="14.28125" style="14" customWidth="1"/>
    <col min="18" max="18" width="15.421875" style="13" customWidth="1"/>
    <col min="19" max="19" width="8.421875" style="14" customWidth="1"/>
    <col min="20" max="20" width="8.8515625" style="14" customWidth="1"/>
    <col min="21" max="21" width="18.8515625" style="14" customWidth="1"/>
  </cols>
  <sheetData>
    <row r="1" spans="1:21" s="209" customFormat="1" ht="18">
      <c r="A1" s="366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s="209" customFormat="1" ht="15.75">
      <c r="A2" s="367" t="s">
        <v>797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s="209" customFormat="1" ht="15.75" customHeight="1">
      <c r="A3" s="367" t="s">
        <v>35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209" customFormat="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209" customFormat="1" ht="12.75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11"/>
      <c r="S5" s="11"/>
      <c r="T5" s="11"/>
      <c r="U5" s="11"/>
    </row>
    <row r="6" spans="1:17" ht="12.75">
      <c r="A6" s="359" t="s">
        <v>36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7" ht="12.75">
      <c r="A7" s="359" t="s">
        <v>478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</row>
    <row r="8" spans="1:17" ht="12.75">
      <c r="A8" s="359" t="s">
        <v>479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</row>
    <row r="9" spans="1:21" ht="12.75" customHeight="1">
      <c r="A9" s="374" t="s">
        <v>751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</row>
    <row r="10" spans="1:21" ht="12.75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</row>
    <row r="11" spans="1:21" ht="13.5" thickBot="1">
      <c r="A11" s="375"/>
      <c r="B11" s="375"/>
      <c r="C11" s="375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</row>
    <row r="12" spans="1:21" s="6" customFormat="1" ht="12.75">
      <c r="A12" s="369" t="s">
        <v>14</v>
      </c>
      <c r="B12" s="364" t="s">
        <v>798</v>
      </c>
      <c r="C12" s="364" t="s">
        <v>20</v>
      </c>
      <c r="D12" s="364" t="s">
        <v>0</v>
      </c>
      <c r="E12" s="371" t="s">
        <v>17</v>
      </c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3"/>
      <c r="Q12" s="364" t="s">
        <v>10</v>
      </c>
      <c r="R12" s="364" t="s">
        <v>11</v>
      </c>
      <c r="S12" s="361" t="s">
        <v>12</v>
      </c>
      <c r="T12" s="362"/>
      <c r="U12" s="363"/>
    </row>
    <row r="13" spans="1:21" s="35" customFormat="1" ht="13.5" customHeight="1" thickBot="1">
      <c r="A13" s="452"/>
      <c r="B13" s="453"/>
      <c r="C13" s="453"/>
      <c r="D13" s="453"/>
      <c r="E13" s="15" t="s">
        <v>1</v>
      </c>
      <c r="F13" s="16" t="s">
        <v>2</v>
      </c>
      <c r="G13" s="16" t="s">
        <v>3</v>
      </c>
      <c r="H13" s="16" t="s">
        <v>4</v>
      </c>
      <c r="I13" s="16" t="s">
        <v>3</v>
      </c>
      <c r="J13" s="16" t="s">
        <v>5</v>
      </c>
      <c r="K13" s="16" t="s">
        <v>5</v>
      </c>
      <c r="L13" s="16" t="s">
        <v>4</v>
      </c>
      <c r="M13" s="16" t="s">
        <v>6</v>
      </c>
      <c r="N13" s="16" t="s">
        <v>7</v>
      </c>
      <c r="O13" s="16" t="s">
        <v>8</v>
      </c>
      <c r="P13" s="17" t="s">
        <v>9</v>
      </c>
      <c r="Q13" s="453"/>
      <c r="R13" s="453"/>
      <c r="S13" s="18" t="s">
        <v>21</v>
      </c>
      <c r="T13" s="19" t="s">
        <v>18</v>
      </c>
      <c r="U13" s="20" t="s">
        <v>13</v>
      </c>
    </row>
    <row r="14" spans="1:21" s="35" customFormat="1" ht="123.75" customHeight="1" thickBot="1">
      <c r="A14" s="242">
        <v>5.1</v>
      </c>
      <c r="B14" s="286" t="s">
        <v>477</v>
      </c>
      <c r="C14" s="287" t="s">
        <v>249</v>
      </c>
      <c r="D14" s="244" t="s">
        <v>480</v>
      </c>
      <c r="E14" s="243"/>
      <c r="F14" s="244"/>
      <c r="G14" s="243"/>
      <c r="H14" s="243"/>
      <c r="I14" s="244" t="s">
        <v>34</v>
      </c>
      <c r="J14" s="244"/>
      <c r="K14" s="244"/>
      <c r="L14" s="244" t="s">
        <v>34</v>
      </c>
      <c r="M14" s="244"/>
      <c r="N14" s="244"/>
      <c r="O14" s="244" t="s">
        <v>34</v>
      </c>
      <c r="P14" s="244"/>
      <c r="Q14" s="244" t="s">
        <v>735</v>
      </c>
      <c r="R14" s="244" t="s">
        <v>628</v>
      </c>
      <c r="S14" s="245">
        <v>1</v>
      </c>
      <c r="T14" s="246"/>
      <c r="U14" s="247">
        <f>+PRESUPUESTO!I478</f>
        <v>13539.4</v>
      </c>
    </row>
    <row r="15" spans="1:21" ht="99.75" customHeight="1">
      <c r="A15" s="524">
        <v>5.2</v>
      </c>
      <c r="B15" s="467" t="s">
        <v>482</v>
      </c>
      <c r="C15" s="467" t="s">
        <v>248</v>
      </c>
      <c r="D15" s="229" t="s">
        <v>481</v>
      </c>
      <c r="E15" s="229"/>
      <c r="F15" s="229"/>
      <c r="G15" s="229" t="s">
        <v>34</v>
      </c>
      <c r="H15" s="229" t="s">
        <v>34</v>
      </c>
      <c r="I15" s="229" t="s">
        <v>34</v>
      </c>
      <c r="J15" s="229"/>
      <c r="K15" s="229"/>
      <c r="L15" s="229"/>
      <c r="M15" s="229"/>
      <c r="N15" s="229"/>
      <c r="O15" s="229"/>
      <c r="P15" s="229"/>
      <c r="Q15" s="229" t="s">
        <v>629</v>
      </c>
      <c r="R15" s="229" t="s">
        <v>276</v>
      </c>
      <c r="S15" s="230">
        <v>1</v>
      </c>
      <c r="T15" s="231"/>
      <c r="U15" s="527">
        <f>+PRESUPUESTO!I484</f>
        <v>727424.4</v>
      </c>
    </row>
    <row r="16" spans="1:21" ht="78.75" customHeight="1">
      <c r="A16" s="526"/>
      <c r="B16" s="414"/>
      <c r="C16" s="414"/>
      <c r="D16" s="32" t="s">
        <v>515</v>
      </c>
      <c r="E16" s="32"/>
      <c r="F16" s="32"/>
      <c r="G16" s="32"/>
      <c r="H16" s="32"/>
      <c r="I16" s="32"/>
      <c r="J16" s="32" t="s">
        <v>34</v>
      </c>
      <c r="K16" s="32" t="s">
        <v>34</v>
      </c>
      <c r="L16" s="32"/>
      <c r="M16" s="32"/>
      <c r="N16" s="32"/>
      <c r="O16" s="32"/>
      <c r="P16" s="32"/>
      <c r="Q16" s="32" t="s">
        <v>629</v>
      </c>
      <c r="R16" s="32" t="s">
        <v>277</v>
      </c>
      <c r="S16" s="115">
        <v>1</v>
      </c>
      <c r="T16" s="33"/>
      <c r="U16" s="528"/>
    </row>
    <row r="17" spans="1:21" ht="79.5" customHeight="1">
      <c r="A17" s="526"/>
      <c r="B17" s="414"/>
      <c r="C17" s="414"/>
      <c r="D17" s="32" t="s">
        <v>516</v>
      </c>
      <c r="E17" s="32"/>
      <c r="F17" s="32"/>
      <c r="G17" s="32"/>
      <c r="H17" s="32"/>
      <c r="I17" s="32"/>
      <c r="J17" s="32"/>
      <c r="K17" s="32"/>
      <c r="L17" s="32" t="s">
        <v>34</v>
      </c>
      <c r="M17" s="32" t="s">
        <v>34</v>
      </c>
      <c r="N17" s="32"/>
      <c r="O17" s="32"/>
      <c r="P17" s="32"/>
      <c r="Q17" s="30" t="s">
        <v>629</v>
      </c>
      <c r="R17" s="32" t="s">
        <v>278</v>
      </c>
      <c r="S17" s="115">
        <v>1</v>
      </c>
      <c r="T17" s="33"/>
      <c r="U17" s="528"/>
    </row>
    <row r="18" spans="1:21" ht="80.25" customHeight="1">
      <c r="A18" s="526"/>
      <c r="B18" s="414"/>
      <c r="C18" s="414"/>
      <c r="D18" s="32" t="s">
        <v>517</v>
      </c>
      <c r="E18" s="32" t="s">
        <v>34</v>
      </c>
      <c r="F18" s="32" t="s">
        <v>34</v>
      </c>
      <c r="G18" s="32" t="s">
        <v>34</v>
      </c>
      <c r="H18" s="32" t="s">
        <v>34</v>
      </c>
      <c r="I18" s="32" t="s">
        <v>34</v>
      </c>
      <c r="J18" s="32" t="s">
        <v>34</v>
      </c>
      <c r="K18" s="32"/>
      <c r="L18" s="32"/>
      <c r="M18" s="32"/>
      <c r="N18" s="32"/>
      <c r="O18" s="32"/>
      <c r="P18" s="32"/>
      <c r="Q18" s="30" t="s">
        <v>629</v>
      </c>
      <c r="R18" s="32" t="s">
        <v>279</v>
      </c>
      <c r="S18" s="115">
        <v>1</v>
      </c>
      <c r="T18" s="33"/>
      <c r="U18" s="528"/>
    </row>
    <row r="19" spans="1:21" ht="87.75" customHeight="1">
      <c r="A19" s="526"/>
      <c r="B19" s="414"/>
      <c r="C19" s="414"/>
      <c r="D19" s="32" t="s">
        <v>518</v>
      </c>
      <c r="E19" s="32" t="s">
        <v>34</v>
      </c>
      <c r="F19" s="32" t="s">
        <v>34</v>
      </c>
      <c r="G19" s="32" t="s">
        <v>34</v>
      </c>
      <c r="H19" s="32" t="s">
        <v>34</v>
      </c>
      <c r="I19" s="32" t="s">
        <v>34</v>
      </c>
      <c r="J19" s="32" t="s">
        <v>34</v>
      </c>
      <c r="K19" s="32" t="s">
        <v>34</v>
      </c>
      <c r="L19" s="32" t="s">
        <v>34</v>
      </c>
      <c r="M19" s="32" t="s">
        <v>34</v>
      </c>
      <c r="N19" s="32" t="s">
        <v>34</v>
      </c>
      <c r="O19" s="32" t="s">
        <v>34</v>
      </c>
      <c r="P19" s="32" t="s">
        <v>34</v>
      </c>
      <c r="Q19" s="32" t="s">
        <v>736</v>
      </c>
      <c r="R19" s="32" t="s">
        <v>280</v>
      </c>
      <c r="S19" s="115">
        <v>1</v>
      </c>
      <c r="T19" s="33"/>
      <c r="U19" s="528"/>
    </row>
    <row r="20" spans="1:21" ht="75" customHeight="1">
      <c r="A20" s="526"/>
      <c r="B20" s="414"/>
      <c r="C20" s="414"/>
      <c r="D20" s="32" t="s">
        <v>738</v>
      </c>
      <c r="E20" s="32"/>
      <c r="F20" s="32" t="s">
        <v>34</v>
      </c>
      <c r="G20" s="32" t="s">
        <v>34</v>
      </c>
      <c r="H20" s="32" t="s">
        <v>34</v>
      </c>
      <c r="I20" s="32" t="s">
        <v>34</v>
      </c>
      <c r="J20" s="32" t="s">
        <v>34</v>
      </c>
      <c r="K20" s="32"/>
      <c r="L20" s="32"/>
      <c r="M20" s="32"/>
      <c r="N20" s="32"/>
      <c r="O20" s="32"/>
      <c r="P20" s="32"/>
      <c r="Q20" s="32" t="s">
        <v>737</v>
      </c>
      <c r="R20" s="32" t="s">
        <v>630</v>
      </c>
      <c r="S20" s="115">
        <v>1</v>
      </c>
      <c r="T20" s="33"/>
      <c r="U20" s="528"/>
    </row>
    <row r="21" spans="1:21" ht="99" customHeight="1" thickBot="1">
      <c r="A21" s="525"/>
      <c r="B21" s="521"/>
      <c r="C21" s="521"/>
      <c r="D21" s="232" t="s">
        <v>739</v>
      </c>
      <c r="E21" s="232"/>
      <c r="F21" s="232" t="s">
        <v>34</v>
      </c>
      <c r="G21" s="232" t="s">
        <v>34</v>
      </c>
      <c r="H21" s="232" t="s">
        <v>34</v>
      </c>
      <c r="I21" s="232" t="s">
        <v>34</v>
      </c>
      <c r="J21" s="232" t="s">
        <v>34</v>
      </c>
      <c r="K21" s="232"/>
      <c r="L21" s="232"/>
      <c r="M21" s="232"/>
      <c r="N21" s="232"/>
      <c r="O21" s="232"/>
      <c r="P21" s="232"/>
      <c r="Q21" s="32" t="s">
        <v>737</v>
      </c>
      <c r="R21" s="232" t="s">
        <v>281</v>
      </c>
      <c r="S21" s="233">
        <v>1</v>
      </c>
      <c r="T21" s="234"/>
      <c r="U21" s="529"/>
    </row>
    <row r="22" spans="1:21" ht="102.75" customHeight="1">
      <c r="A22" s="524">
        <v>5.3</v>
      </c>
      <c r="B22" s="467" t="s">
        <v>483</v>
      </c>
      <c r="C22" s="522" t="s">
        <v>248</v>
      </c>
      <c r="D22" s="229" t="s">
        <v>519</v>
      </c>
      <c r="E22" s="229"/>
      <c r="F22" s="229" t="s">
        <v>34</v>
      </c>
      <c r="G22" s="229" t="s">
        <v>34</v>
      </c>
      <c r="H22" s="229" t="s">
        <v>34</v>
      </c>
      <c r="I22" s="229" t="s">
        <v>34</v>
      </c>
      <c r="J22" s="229" t="s">
        <v>34</v>
      </c>
      <c r="K22" s="229"/>
      <c r="L22" s="229"/>
      <c r="M22" s="229"/>
      <c r="N22" s="229"/>
      <c r="O22" s="229"/>
      <c r="P22" s="229"/>
      <c r="Q22" s="229" t="s">
        <v>632</v>
      </c>
      <c r="R22" s="229" t="s">
        <v>282</v>
      </c>
      <c r="S22" s="230">
        <v>1</v>
      </c>
      <c r="T22" s="231"/>
      <c r="U22" s="527">
        <f>PRESUPUESTO!I495</f>
        <v>105476.2</v>
      </c>
    </row>
    <row r="23" spans="1:21" ht="102.75" customHeight="1">
      <c r="A23" s="526"/>
      <c r="B23" s="414"/>
      <c r="C23" s="448"/>
      <c r="D23" s="32" t="s">
        <v>520</v>
      </c>
      <c r="E23" s="32"/>
      <c r="F23" s="32" t="s">
        <v>34</v>
      </c>
      <c r="G23" s="32" t="s">
        <v>34</v>
      </c>
      <c r="H23" s="32" t="s">
        <v>34</v>
      </c>
      <c r="I23" s="32" t="s">
        <v>34</v>
      </c>
      <c r="J23" s="32" t="s">
        <v>34</v>
      </c>
      <c r="K23" s="32"/>
      <c r="L23" s="32"/>
      <c r="M23" s="32"/>
      <c r="N23" s="32"/>
      <c r="O23" s="32"/>
      <c r="P23" s="32"/>
      <c r="Q23" s="32" t="s">
        <v>632</v>
      </c>
      <c r="R23" s="32" t="s">
        <v>283</v>
      </c>
      <c r="S23" s="115">
        <v>1</v>
      </c>
      <c r="T23" s="33"/>
      <c r="U23" s="528"/>
    </row>
    <row r="24" spans="1:21" ht="144" customHeight="1" thickBot="1">
      <c r="A24" s="525"/>
      <c r="B24" s="521"/>
      <c r="C24" s="523"/>
      <c r="D24" s="300" t="s">
        <v>635</v>
      </c>
      <c r="E24" s="300" t="s">
        <v>34</v>
      </c>
      <c r="F24" s="300" t="s">
        <v>34</v>
      </c>
      <c r="G24" s="300" t="s">
        <v>34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 t="s">
        <v>636</v>
      </c>
      <c r="R24" s="300" t="s">
        <v>581</v>
      </c>
      <c r="S24" s="301">
        <v>1</v>
      </c>
      <c r="T24" s="234"/>
      <c r="U24" s="529"/>
    </row>
    <row r="25" spans="1:21" ht="123" customHeight="1">
      <c r="A25" s="457">
        <v>5.4</v>
      </c>
      <c r="B25" s="467" t="s">
        <v>484</v>
      </c>
      <c r="C25" s="448" t="s">
        <v>248</v>
      </c>
      <c r="D25" s="30" t="s">
        <v>521</v>
      </c>
      <c r="E25" s="30"/>
      <c r="F25" s="30"/>
      <c r="G25" s="30"/>
      <c r="H25" s="30"/>
      <c r="I25" s="30"/>
      <c r="J25" s="30"/>
      <c r="K25" s="30" t="s">
        <v>34</v>
      </c>
      <c r="L25" s="30"/>
      <c r="M25" s="30" t="s">
        <v>34</v>
      </c>
      <c r="N25" s="30"/>
      <c r="O25" s="30" t="s">
        <v>34</v>
      </c>
      <c r="P25" s="30"/>
      <c r="Q25" s="30" t="s">
        <v>633</v>
      </c>
      <c r="R25" s="30" t="s">
        <v>634</v>
      </c>
      <c r="S25" s="235">
        <v>1</v>
      </c>
      <c r="T25" s="236"/>
      <c r="U25" s="527">
        <f>PRESUPUESTO!I507</f>
        <v>88676.25</v>
      </c>
    </row>
    <row r="26" spans="1:21" ht="123" customHeight="1">
      <c r="A26" s="457"/>
      <c r="B26" s="414"/>
      <c r="C26" s="448"/>
      <c r="D26" s="92" t="s">
        <v>522</v>
      </c>
      <c r="E26" s="92"/>
      <c r="F26" s="92"/>
      <c r="G26" s="92"/>
      <c r="H26" s="92"/>
      <c r="I26" s="92"/>
      <c r="J26" s="92"/>
      <c r="K26" s="92" t="s">
        <v>34</v>
      </c>
      <c r="L26" s="92"/>
      <c r="M26" s="92" t="s">
        <v>34</v>
      </c>
      <c r="N26" s="92"/>
      <c r="O26" s="92" t="s">
        <v>34</v>
      </c>
      <c r="P26" s="92"/>
      <c r="Q26" s="30" t="s">
        <v>633</v>
      </c>
      <c r="R26" s="92" t="s">
        <v>282</v>
      </c>
      <c r="S26" s="292">
        <v>1</v>
      </c>
      <c r="T26" s="95"/>
      <c r="U26" s="528"/>
    </row>
    <row r="27" spans="1:21" ht="142.5" customHeight="1" thickBot="1">
      <c r="A27" s="457"/>
      <c r="B27" s="521"/>
      <c r="C27" s="448"/>
      <c r="D27" s="141" t="s">
        <v>740</v>
      </c>
      <c r="E27" s="141" t="s">
        <v>34</v>
      </c>
      <c r="F27" s="141" t="s">
        <v>34</v>
      </c>
      <c r="G27" s="141" t="s">
        <v>34</v>
      </c>
      <c r="H27" s="141" t="s">
        <v>34</v>
      </c>
      <c r="I27" s="141" t="s">
        <v>34</v>
      </c>
      <c r="J27" s="141"/>
      <c r="K27" s="141"/>
      <c r="L27" s="141"/>
      <c r="M27" s="141"/>
      <c r="N27" s="141"/>
      <c r="O27" s="141"/>
      <c r="P27" s="141"/>
      <c r="Q27" s="300" t="s">
        <v>636</v>
      </c>
      <c r="R27" s="141" t="s">
        <v>543</v>
      </c>
      <c r="S27" s="299">
        <v>1</v>
      </c>
      <c r="T27" s="95"/>
      <c r="U27" s="529"/>
    </row>
    <row r="28" spans="1:21" ht="112.5" customHeight="1" thickBot="1">
      <c r="A28" s="524">
        <v>5.5</v>
      </c>
      <c r="B28" s="467" t="s">
        <v>485</v>
      </c>
      <c r="C28" s="522" t="s">
        <v>248</v>
      </c>
      <c r="D28" s="229" t="s">
        <v>523</v>
      </c>
      <c r="E28" s="229" t="s">
        <v>34</v>
      </c>
      <c r="F28" s="229" t="s">
        <v>34</v>
      </c>
      <c r="G28" s="229" t="s">
        <v>34</v>
      </c>
      <c r="H28" s="229" t="s">
        <v>34</v>
      </c>
      <c r="I28" s="229" t="s">
        <v>34</v>
      </c>
      <c r="J28" s="229" t="s">
        <v>34</v>
      </c>
      <c r="K28" s="229" t="s">
        <v>34</v>
      </c>
      <c r="L28" s="229" t="s">
        <v>34</v>
      </c>
      <c r="M28" s="229" t="s">
        <v>34</v>
      </c>
      <c r="N28" s="229" t="s">
        <v>34</v>
      </c>
      <c r="O28" s="229" t="s">
        <v>34</v>
      </c>
      <c r="P28" s="229" t="s">
        <v>34</v>
      </c>
      <c r="Q28" s="229" t="s">
        <v>741</v>
      </c>
      <c r="R28" s="229" t="s">
        <v>284</v>
      </c>
      <c r="S28" s="230">
        <v>1</v>
      </c>
      <c r="T28" s="231"/>
      <c r="U28" s="527">
        <f>PRESUPUESTO!I520</f>
        <v>71158.6</v>
      </c>
    </row>
    <row r="29" spans="1:21" ht="120.75" customHeight="1" thickBot="1">
      <c r="A29" s="525"/>
      <c r="B29" s="521"/>
      <c r="C29" s="523"/>
      <c r="D29" s="232" t="s">
        <v>524</v>
      </c>
      <c r="E29" s="232" t="s">
        <v>34</v>
      </c>
      <c r="F29" s="232" t="s">
        <v>34</v>
      </c>
      <c r="G29" s="232" t="s">
        <v>34</v>
      </c>
      <c r="H29" s="232" t="s">
        <v>34</v>
      </c>
      <c r="I29" s="232" t="s">
        <v>34</v>
      </c>
      <c r="J29" s="232" t="s">
        <v>34</v>
      </c>
      <c r="K29" s="232" t="s">
        <v>34</v>
      </c>
      <c r="L29" s="232" t="s">
        <v>34</v>
      </c>
      <c r="M29" s="232" t="s">
        <v>34</v>
      </c>
      <c r="N29" s="232" t="s">
        <v>34</v>
      </c>
      <c r="O29" s="232" t="s">
        <v>34</v>
      </c>
      <c r="P29" s="232" t="s">
        <v>34</v>
      </c>
      <c r="Q29" s="229" t="s">
        <v>742</v>
      </c>
      <c r="R29" s="232" t="s">
        <v>637</v>
      </c>
      <c r="S29" s="233">
        <v>1</v>
      </c>
      <c r="T29" s="234"/>
      <c r="U29" s="529"/>
    </row>
    <row r="30" spans="1:21" ht="111.75" customHeight="1">
      <c r="A30" s="524">
        <v>5.6</v>
      </c>
      <c r="B30" s="467" t="s">
        <v>486</v>
      </c>
      <c r="C30" s="522" t="s">
        <v>248</v>
      </c>
      <c r="D30" s="229" t="s">
        <v>525</v>
      </c>
      <c r="E30" s="229" t="s">
        <v>34</v>
      </c>
      <c r="F30" s="229" t="s">
        <v>34</v>
      </c>
      <c r="G30" s="229" t="s">
        <v>34</v>
      </c>
      <c r="H30" s="229"/>
      <c r="I30" s="229"/>
      <c r="J30" s="229"/>
      <c r="K30" s="229"/>
      <c r="L30" s="229"/>
      <c r="M30" s="229"/>
      <c r="N30" s="229"/>
      <c r="O30" s="229"/>
      <c r="P30" s="229"/>
      <c r="Q30" s="229" t="s">
        <v>638</v>
      </c>
      <c r="R30" s="229" t="s">
        <v>743</v>
      </c>
      <c r="S30" s="230">
        <v>1</v>
      </c>
      <c r="T30" s="231"/>
      <c r="U30" s="527">
        <f>PRESUPUESTO!I530</f>
        <v>64939.65</v>
      </c>
    </row>
    <row r="31" spans="1:21" ht="111.75" customHeight="1" thickBot="1">
      <c r="A31" s="525"/>
      <c r="B31" s="521"/>
      <c r="C31" s="523"/>
      <c r="D31" s="232" t="s">
        <v>526</v>
      </c>
      <c r="E31" s="232" t="s">
        <v>34</v>
      </c>
      <c r="F31" s="232" t="s">
        <v>34</v>
      </c>
      <c r="G31" s="232" t="s">
        <v>34</v>
      </c>
      <c r="H31" s="232" t="s">
        <v>34</v>
      </c>
      <c r="I31" s="232" t="s">
        <v>34</v>
      </c>
      <c r="J31" s="232" t="s">
        <v>34</v>
      </c>
      <c r="K31" s="232" t="s">
        <v>34</v>
      </c>
      <c r="L31" s="232" t="s">
        <v>34</v>
      </c>
      <c r="M31" s="232" t="s">
        <v>34</v>
      </c>
      <c r="N31" s="232" t="s">
        <v>34</v>
      </c>
      <c r="O31" s="232" t="s">
        <v>34</v>
      </c>
      <c r="P31" s="232" t="s">
        <v>34</v>
      </c>
      <c r="Q31" s="232" t="s">
        <v>639</v>
      </c>
      <c r="R31" s="232" t="s">
        <v>743</v>
      </c>
      <c r="S31" s="233">
        <v>1</v>
      </c>
      <c r="T31" s="234"/>
      <c r="U31" s="529"/>
    </row>
    <row r="32" spans="1:21" s="8" customFormat="1" ht="26.25" customHeight="1">
      <c r="A32" s="353" t="s">
        <v>418</v>
      </c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5"/>
      <c r="U32" s="206">
        <f>+SUM(U14:U31,)</f>
        <v>1071214.5</v>
      </c>
    </row>
    <row r="33" spans="1:21" s="2" customFormat="1" ht="36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2"/>
    </row>
    <row r="34" spans="1:21" s="2" customFormat="1" ht="36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2"/>
    </row>
    <row r="35" spans="1:21" s="2" customFormat="1" ht="36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2"/>
    </row>
    <row r="36" spans="1:21" s="9" customFormat="1" ht="36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4"/>
      <c r="T36" s="24"/>
      <c r="U36" s="24"/>
    </row>
    <row r="37" spans="1:21" s="36" customFormat="1" ht="36" customHeight="1">
      <c r="A37" s="24"/>
      <c r="B37" s="26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"/>
      <c r="R37" s="25"/>
      <c r="S37" s="24"/>
      <c r="T37" s="24"/>
      <c r="U37" s="24"/>
    </row>
    <row r="38" spans="1:21" s="2" customFormat="1" ht="36" customHeight="1">
      <c r="A38" s="28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2"/>
    </row>
    <row r="39" spans="1:21" s="2" customFormat="1" ht="36" customHeight="1">
      <c r="A39" s="28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2"/>
    </row>
    <row r="40" spans="1:21" s="2" customFormat="1" ht="36" customHeight="1">
      <c r="A40" s="28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2"/>
    </row>
    <row r="41" spans="2:21" ht="12.7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</sheetData>
  <sheetProtection/>
  <mergeCells count="38">
    <mergeCell ref="A32:T32"/>
    <mergeCell ref="U15:U21"/>
    <mergeCell ref="U22:U24"/>
    <mergeCell ref="U25:U27"/>
    <mergeCell ref="U28:U29"/>
    <mergeCell ref="U30:U31"/>
    <mergeCell ref="A30:A31"/>
    <mergeCell ref="B30:B31"/>
    <mergeCell ref="C30:C31"/>
    <mergeCell ref="A25:A27"/>
    <mergeCell ref="C12:C13"/>
    <mergeCell ref="D12:D13"/>
    <mergeCell ref="A1:U1"/>
    <mergeCell ref="A2:U2"/>
    <mergeCell ref="A3:U3"/>
    <mergeCell ref="A5:B5"/>
    <mergeCell ref="C5:Q5"/>
    <mergeCell ref="A6:Q6"/>
    <mergeCell ref="B22:B24"/>
    <mergeCell ref="C22:C24"/>
    <mergeCell ref="A7:Q7"/>
    <mergeCell ref="A8:Q8"/>
    <mergeCell ref="S12:U12"/>
    <mergeCell ref="R12:R13"/>
    <mergeCell ref="B12:B13"/>
    <mergeCell ref="Q12:Q13"/>
    <mergeCell ref="A9:U11"/>
    <mergeCell ref="E12:P12"/>
    <mergeCell ref="B25:B27"/>
    <mergeCell ref="C25:C27"/>
    <mergeCell ref="C28:C29"/>
    <mergeCell ref="B28:B29"/>
    <mergeCell ref="A28:A29"/>
    <mergeCell ref="A12:A13"/>
    <mergeCell ref="C15:C21"/>
    <mergeCell ref="B15:B21"/>
    <mergeCell ref="A15:A21"/>
    <mergeCell ref="A22:A24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scale="90" r:id="rId1"/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6.7109375" style="14" customWidth="1"/>
    <col min="2" max="2" width="23.28125" style="12" customWidth="1"/>
    <col min="3" max="3" width="14.140625" style="13" customWidth="1"/>
    <col min="4" max="4" width="17.28125" style="13" customWidth="1"/>
    <col min="5" max="16" width="2.57421875" style="13" customWidth="1"/>
    <col min="17" max="17" width="17.57421875" style="14" customWidth="1"/>
    <col min="18" max="18" width="15.421875" style="13" customWidth="1"/>
    <col min="19" max="19" width="8.421875" style="14" customWidth="1"/>
    <col min="20" max="20" width="8.8515625" style="14" customWidth="1"/>
    <col min="21" max="21" width="20.28125" style="14" customWidth="1"/>
  </cols>
  <sheetData>
    <row r="1" spans="1:21" s="209" customFormat="1" ht="18">
      <c r="A1" s="366" t="s">
        <v>19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</row>
    <row r="2" spans="1:21" s="209" customFormat="1" ht="15.75">
      <c r="A2" s="367" t="s">
        <v>797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</row>
    <row r="3" spans="1:21" s="209" customFormat="1" ht="15.75" customHeight="1">
      <c r="A3" s="367" t="s">
        <v>35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209" customFormat="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4" customFormat="1" ht="12.75" customHeight="1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11"/>
      <c r="S5" s="11"/>
      <c r="T5" s="11"/>
      <c r="U5" s="11"/>
    </row>
    <row r="6" spans="1:17" ht="12.75">
      <c r="A6" s="359" t="s">
        <v>36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</row>
    <row r="7" spans="1:17" ht="12.75">
      <c r="A7" s="359" t="s">
        <v>219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</row>
    <row r="8" spans="1:17" ht="12.75">
      <c r="A8" s="359" t="s">
        <v>223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</row>
    <row r="9" spans="1:21" ht="12.75">
      <c r="A9" s="374" t="s">
        <v>752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</row>
    <row r="10" spans="1:21" ht="12.75">
      <c r="A10" s="375"/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</row>
    <row r="11" spans="1:21" ht="13.5" thickBot="1">
      <c r="A11" s="291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</row>
    <row r="12" spans="1:21" s="6" customFormat="1" ht="12.75">
      <c r="A12" s="369" t="s">
        <v>14</v>
      </c>
      <c r="B12" s="364" t="s">
        <v>798</v>
      </c>
      <c r="C12" s="364" t="s">
        <v>20</v>
      </c>
      <c r="D12" s="364" t="s">
        <v>0</v>
      </c>
      <c r="E12" s="371" t="s">
        <v>17</v>
      </c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3"/>
      <c r="Q12" s="364" t="s">
        <v>10</v>
      </c>
      <c r="R12" s="364" t="s">
        <v>11</v>
      </c>
      <c r="S12" s="361" t="s">
        <v>12</v>
      </c>
      <c r="T12" s="362"/>
      <c r="U12" s="363"/>
    </row>
    <row r="13" spans="1:21" s="35" customFormat="1" ht="13.5" customHeight="1" thickBot="1">
      <c r="A13" s="452"/>
      <c r="B13" s="453"/>
      <c r="C13" s="453"/>
      <c r="D13" s="453"/>
      <c r="E13" s="15" t="s">
        <v>1</v>
      </c>
      <c r="F13" s="16" t="s">
        <v>2</v>
      </c>
      <c r="G13" s="16" t="s">
        <v>3</v>
      </c>
      <c r="H13" s="16" t="s">
        <v>4</v>
      </c>
      <c r="I13" s="16" t="s">
        <v>3</v>
      </c>
      <c r="J13" s="16" t="s">
        <v>5</v>
      </c>
      <c r="K13" s="16" t="s">
        <v>5</v>
      </c>
      <c r="L13" s="16" t="s">
        <v>4</v>
      </c>
      <c r="M13" s="16" t="s">
        <v>6</v>
      </c>
      <c r="N13" s="16" t="s">
        <v>7</v>
      </c>
      <c r="O13" s="16" t="s">
        <v>8</v>
      </c>
      <c r="P13" s="17" t="s">
        <v>9</v>
      </c>
      <c r="Q13" s="453"/>
      <c r="R13" s="453"/>
      <c r="S13" s="18" t="s">
        <v>21</v>
      </c>
      <c r="T13" s="19" t="s">
        <v>18</v>
      </c>
      <c r="U13" s="20" t="s">
        <v>13</v>
      </c>
    </row>
    <row r="14" spans="1:21" s="35" customFormat="1" ht="64.5" customHeight="1">
      <c r="A14" s="531">
        <v>6.1</v>
      </c>
      <c r="B14" s="467" t="s">
        <v>487</v>
      </c>
      <c r="C14" s="530" t="s">
        <v>744</v>
      </c>
      <c r="D14" s="237" t="s">
        <v>488</v>
      </c>
      <c r="E14" s="288" t="s">
        <v>34</v>
      </c>
      <c r="F14" s="288" t="s">
        <v>34</v>
      </c>
      <c r="G14" s="288" t="s">
        <v>34</v>
      </c>
      <c r="H14" s="288" t="s">
        <v>34</v>
      </c>
      <c r="I14" s="288" t="s">
        <v>34</v>
      </c>
      <c r="J14" s="288" t="s">
        <v>34</v>
      </c>
      <c r="K14" s="288" t="s">
        <v>34</v>
      </c>
      <c r="L14" s="288" t="s">
        <v>34</v>
      </c>
      <c r="M14" s="288" t="s">
        <v>34</v>
      </c>
      <c r="N14" s="288" t="s">
        <v>34</v>
      </c>
      <c r="O14" s="288" t="s">
        <v>34</v>
      </c>
      <c r="P14" s="288" t="s">
        <v>34</v>
      </c>
      <c r="Q14" s="159" t="s">
        <v>642</v>
      </c>
      <c r="R14" s="237" t="s">
        <v>285</v>
      </c>
      <c r="S14" s="238">
        <v>1</v>
      </c>
      <c r="T14" s="239"/>
      <c r="U14" s="533">
        <f>+PRESUPUESTO!I541</f>
        <v>376313.3</v>
      </c>
    </row>
    <row r="15" spans="1:21" ht="89.25" customHeight="1">
      <c r="A15" s="532"/>
      <c r="B15" s="414"/>
      <c r="C15" s="408"/>
      <c r="D15" s="32" t="s">
        <v>489</v>
      </c>
      <c r="E15" s="31" t="s">
        <v>34</v>
      </c>
      <c r="F15" s="31" t="s">
        <v>34</v>
      </c>
      <c r="G15" s="31" t="s">
        <v>34</v>
      </c>
      <c r="H15" s="31"/>
      <c r="I15" s="31"/>
      <c r="J15" s="31"/>
      <c r="K15" s="31"/>
      <c r="L15" s="31"/>
      <c r="M15" s="31"/>
      <c r="N15" s="31"/>
      <c r="O15" s="31"/>
      <c r="P15" s="31"/>
      <c r="Q15" s="46" t="s">
        <v>643</v>
      </c>
      <c r="R15" s="32" t="s">
        <v>286</v>
      </c>
      <c r="S15" s="43">
        <v>1</v>
      </c>
      <c r="T15" s="33"/>
      <c r="U15" s="534"/>
    </row>
    <row r="16" spans="1:21" ht="127.5" customHeight="1">
      <c r="A16" s="532"/>
      <c r="B16" s="414"/>
      <c r="C16" s="408"/>
      <c r="D16" s="32" t="s">
        <v>640</v>
      </c>
      <c r="E16" s="31" t="s">
        <v>34</v>
      </c>
      <c r="F16" s="31" t="s">
        <v>34</v>
      </c>
      <c r="G16" s="31" t="s">
        <v>34</v>
      </c>
      <c r="H16" s="31" t="s">
        <v>34</v>
      </c>
      <c r="I16" s="31" t="s">
        <v>34</v>
      </c>
      <c r="J16" s="31"/>
      <c r="K16" s="31"/>
      <c r="L16" s="31"/>
      <c r="M16" s="31"/>
      <c r="N16" s="31"/>
      <c r="O16" s="31"/>
      <c r="P16" s="31"/>
      <c r="Q16" s="46" t="s">
        <v>527</v>
      </c>
      <c r="R16" s="32" t="s">
        <v>286</v>
      </c>
      <c r="S16" s="43">
        <v>1</v>
      </c>
      <c r="T16" s="33"/>
      <c r="U16" s="534"/>
    </row>
    <row r="17" spans="1:21" s="6" customFormat="1" ht="90.75" customHeight="1">
      <c r="A17" s="532"/>
      <c r="B17" s="414"/>
      <c r="C17" s="409"/>
      <c r="D17" s="46" t="s">
        <v>641</v>
      </c>
      <c r="E17" s="31" t="s">
        <v>34</v>
      </c>
      <c r="F17" s="31" t="s">
        <v>34</v>
      </c>
      <c r="G17" s="31" t="s">
        <v>34</v>
      </c>
      <c r="H17" s="31" t="s">
        <v>34</v>
      </c>
      <c r="I17" s="31" t="s">
        <v>34</v>
      </c>
      <c r="J17" s="31" t="s">
        <v>34</v>
      </c>
      <c r="K17" s="31" t="s">
        <v>34</v>
      </c>
      <c r="L17" s="31" t="s">
        <v>34</v>
      </c>
      <c r="M17" s="31" t="s">
        <v>34</v>
      </c>
      <c r="N17" s="31" t="s">
        <v>34</v>
      </c>
      <c r="O17" s="31" t="s">
        <v>34</v>
      </c>
      <c r="P17" s="31" t="s">
        <v>34</v>
      </c>
      <c r="Q17" s="46" t="s">
        <v>643</v>
      </c>
      <c r="R17" s="32" t="s">
        <v>287</v>
      </c>
      <c r="S17" s="153">
        <v>1</v>
      </c>
      <c r="T17" s="34"/>
      <c r="U17" s="534"/>
    </row>
    <row r="18" spans="1:21" s="8" customFormat="1" ht="26.25" customHeight="1">
      <c r="A18" s="353" t="s">
        <v>417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5"/>
      <c r="U18" s="206">
        <f>+SUM(U14:U17)</f>
        <v>376313.3</v>
      </c>
    </row>
    <row r="19" spans="1:21" ht="12.75">
      <c r="A19" s="118"/>
      <c r="B19" s="119"/>
      <c r="C19" s="128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26"/>
      <c r="R19" s="130"/>
      <c r="S19" s="26"/>
      <c r="T19" s="26"/>
      <c r="U19" s="26"/>
    </row>
    <row r="20" spans="1:21" ht="12.75">
      <c r="A20" s="118"/>
      <c r="B20" s="119"/>
      <c r="C20" s="128"/>
      <c r="D20" s="129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26"/>
      <c r="R20" s="130"/>
      <c r="S20" s="26"/>
      <c r="T20" s="26"/>
      <c r="U20" s="26"/>
    </row>
  </sheetData>
  <sheetProtection/>
  <mergeCells count="22">
    <mergeCell ref="U14:U17"/>
    <mergeCell ref="D12:D13"/>
    <mergeCell ref="R12:R13"/>
    <mergeCell ref="Q12:Q13"/>
    <mergeCell ref="E12:P12"/>
    <mergeCell ref="B14:B17"/>
    <mergeCell ref="A12:A13"/>
    <mergeCell ref="A8:Q8"/>
    <mergeCell ref="A7:Q7"/>
    <mergeCell ref="S12:U12"/>
    <mergeCell ref="A9:U10"/>
    <mergeCell ref="A6:Q6"/>
    <mergeCell ref="A18:T18"/>
    <mergeCell ref="C14:C17"/>
    <mergeCell ref="B12:B13"/>
    <mergeCell ref="C12:C13"/>
    <mergeCell ref="A14:A17"/>
    <mergeCell ref="A1:U1"/>
    <mergeCell ref="A2:U2"/>
    <mergeCell ref="A3:U3"/>
    <mergeCell ref="A5:B5"/>
    <mergeCell ref="C5:Q5"/>
  </mergeCells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838"/>
  <sheetViews>
    <sheetView view="pageBreakPreview" zoomScaleNormal="60" zoomScaleSheetLayoutView="100" zoomScalePageLayoutView="0" workbookViewId="0" topLeftCell="A25">
      <selection activeCell="H472" sqref="H472"/>
    </sheetView>
  </sheetViews>
  <sheetFormatPr defaultColWidth="11.421875" defaultRowHeight="12.75"/>
  <cols>
    <col min="1" max="1" width="41.00390625" style="0" customWidth="1"/>
    <col min="2" max="2" width="14.7109375" style="41" customWidth="1"/>
    <col min="3" max="3" width="15.421875" style="0" customWidth="1"/>
    <col min="4" max="4" width="16.8515625" style="0" customWidth="1"/>
    <col min="5" max="5" width="8.57421875" style="0" customWidth="1"/>
    <col min="6" max="6" width="12.57421875" style="0" customWidth="1"/>
    <col min="7" max="7" width="5.140625" style="41" customWidth="1"/>
    <col min="8" max="8" width="9.57421875" style="0" customWidth="1"/>
    <col min="9" max="9" width="23.7109375" style="0" customWidth="1"/>
    <col min="10" max="10" width="26.421875" style="0" customWidth="1"/>
    <col min="11" max="11" width="0.5625" style="0" customWidth="1"/>
    <col min="12" max="12" width="11.421875" style="0" hidden="1" customWidth="1"/>
    <col min="13" max="13" width="16.8515625" style="0" hidden="1" customWidth="1"/>
    <col min="14" max="14" width="22.8515625" style="0" hidden="1" customWidth="1"/>
    <col min="15" max="21" width="11.421875" style="0" hidden="1" customWidth="1"/>
  </cols>
  <sheetData>
    <row r="1" spans="1:21" ht="18.75" customHeight="1">
      <c r="A1" s="589" t="s">
        <v>19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1"/>
    </row>
    <row r="2" spans="1:21" ht="18.75" customHeight="1">
      <c r="A2" s="605" t="s">
        <v>797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606"/>
    </row>
    <row r="3" spans="1:21" ht="18.75" customHeight="1">
      <c r="A3" s="592" t="str">
        <f>'Proteccion y Vigilancia'!A3:U3</f>
        <v>COMPLEJOS I Y II DE LA UNIDAD DE CONSERVACIÓN SUROESTE CONAP SAYAXCHÉ, PETÉN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593"/>
    </row>
    <row r="4" spans="1:21" ht="18.75" customHeight="1" thickBot="1">
      <c r="A4" s="30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10" s="65" customFormat="1" ht="25.5" customHeight="1">
      <c r="A5" s="602" t="s">
        <v>22</v>
      </c>
      <c r="B5" s="594" t="s">
        <v>24</v>
      </c>
      <c r="C5" s="594" t="s">
        <v>32</v>
      </c>
      <c r="D5" s="594" t="s">
        <v>23</v>
      </c>
      <c r="E5" s="596" t="s">
        <v>33</v>
      </c>
      <c r="F5" s="596"/>
      <c r="G5" s="594" t="s">
        <v>25</v>
      </c>
      <c r="H5" s="596" t="s">
        <v>40</v>
      </c>
      <c r="I5" s="596"/>
      <c r="J5" s="610" t="s">
        <v>13</v>
      </c>
    </row>
    <row r="6" spans="1:10" ht="26.25" thickBot="1">
      <c r="A6" s="603"/>
      <c r="B6" s="595"/>
      <c r="C6" s="595"/>
      <c r="D6" s="595"/>
      <c r="E6" s="180" t="s">
        <v>26</v>
      </c>
      <c r="F6" s="180" t="s">
        <v>27</v>
      </c>
      <c r="G6" s="595"/>
      <c r="H6" s="180" t="s">
        <v>26</v>
      </c>
      <c r="I6" s="181" t="s">
        <v>27</v>
      </c>
      <c r="J6" s="611"/>
    </row>
    <row r="7" spans="1:10" ht="24.75" customHeight="1" thickBot="1">
      <c r="A7" s="540" t="s">
        <v>390</v>
      </c>
      <c r="B7" s="541"/>
      <c r="C7" s="542"/>
      <c r="D7" s="66"/>
      <c r="E7" s="66"/>
      <c r="F7" s="66"/>
      <c r="G7" s="66"/>
      <c r="H7" s="66"/>
      <c r="I7" s="221">
        <f>+SUM(I8,PRESUPUESTO!I81)</f>
        <v>1266731.68</v>
      </c>
      <c r="J7" s="67"/>
    </row>
    <row r="8" spans="1:10" ht="24.75" customHeight="1" thickBot="1">
      <c r="A8" s="182" t="s">
        <v>391</v>
      </c>
      <c r="B8" s="183"/>
      <c r="C8" s="184"/>
      <c r="D8" s="66"/>
      <c r="E8" s="66"/>
      <c r="F8" s="66"/>
      <c r="G8" s="66"/>
      <c r="H8" s="66"/>
      <c r="I8" s="207">
        <f>+SUM(I10,I26,I34,I42,I53,I59,I63,I76)</f>
        <v>360977.02999999997</v>
      </c>
      <c r="J8" s="67"/>
    </row>
    <row r="9" spans="1:10" ht="65.25" customHeight="1" thickBot="1">
      <c r="A9" s="555" t="s">
        <v>753</v>
      </c>
      <c r="B9" s="600"/>
      <c r="C9" s="601"/>
      <c r="D9" s="201"/>
      <c r="E9" s="202"/>
      <c r="F9" s="202"/>
      <c r="G9" s="202"/>
      <c r="H9" s="202"/>
      <c r="I9" s="207">
        <f>+SUM(I10,I26,I34,I42,I53,I59,I63,I76)</f>
        <v>360977.02999999997</v>
      </c>
      <c r="J9" s="70"/>
    </row>
    <row r="10" spans="1:10" ht="42.75" customHeight="1" thickBot="1">
      <c r="A10" s="552" t="str">
        <f>+Gerencia!B15</f>
        <v>1.1 Incidir para la declaratoria de una Ley de emergencia para el rescate de las AP del Suroeste de Petén, que incluya un incremento en el presupuesto para la protecciòn y el establecimiento de un comité de seguimiento</v>
      </c>
      <c r="B10" s="553"/>
      <c r="C10" s="553"/>
      <c r="D10" s="538" t="s">
        <v>28</v>
      </c>
      <c r="E10" s="539"/>
      <c r="F10" s="198"/>
      <c r="G10" s="198"/>
      <c r="H10" s="199"/>
      <c r="I10" s="200">
        <f>+I11+I12+I13+I14+I15+I16+I17+I18+I19+I20+I21+I22+I23+I24+I25</f>
        <v>159413.77000000002</v>
      </c>
      <c r="J10" s="84"/>
    </row>
    <row r="11" spans="1:10" ht="12.75">
      <c r="A11" s="74" t="s">
        <v>41</v>
      </c>
      <c r="B11" s="75">
        <v>262</v>
      </c>
      <c r="C11" s="253" t="s">
        <v>42</v>
      </c>
      <c r="D11" s="254">
        <v>33.99</v>
      </c>
      <c r="E11" s="75"/>
      <c r="F11" s="76"/>
      <c r="G11" s="75">
        <v>1</v>
      </c>
      <c r="H11" s="75">
        <v>18</v>
      </c>
      <c r="I11" s="76">
        <f>+D11*H11</f>
        <v>611.82</v>
      </c>
      <c r="J11" s="216"/>
    </row>
    <row r="12" spans="1:10" ht="12.75">
      <c r="A12" s="193" t="s">
        <v>613</v>
      </c>
      <c r="B12" s="39">
        <v>262</v>
      </c>
      <c r="C12" s="39" t="s">
        <v>42</v>
      </c>
      <c r="D12" s="77">
        <v>37.99</v>
      </c>
      <c r="E12" s="39"/>
      <c r="F12" s="77"/>
      <c r="G12" s="39">
        <v>1</v>
      </c>
      <c r="H12" s="39">
        <v>5</v>
      </c>
      <c r="I12" s="77">
        <f aca="true" t="shared" si="0" ref="I12:I25">+D12*H12</f>
        <v>189.95000000000002</v>
      </c>
      <c r="J12" s="190"/>
    </row>
    <row r="13" spans="1:10" ht="12.75">
      <c r="A13" s="40" t="s">
        <v>186</v>
      </c>
      <c r="B13" s="39">
        <v>211</v>
      </c>
      <c r="C13" s="39" t="s">
        <v>46</v>
      </c>
      <c r="D13" s="77">
        <v>50</v>
      </c>
      <c r="E13" s="39"/>
      <c r="F13" s="77"/>
      <c r="G13" s="39">
        <v>1</v>
      </c>
      <c r="H13" s="39">
        <v>20</v>
      </c>
      <c r="I13" s="77">
        <f t="shared" si="0"/>
        <v>1000</v>
      </c>
      <c r="J13" s="190"/>
    </row>
    <row r="14" spans="1:10" ht="12.75">
      <c r="A14" s="40" t="s">
        <v>187</v>
      </c>
      <c r="B14" s="39">
        <v>211</v>
      </c>
      <c r="C14" s="39" t="s">
        <v>46</v>
      </c>
      <c r="D14" s="77">
        <v>20</v>
      </c>
      <c r="E14" s="39"/>
      <c r="F14" s="77"/>
      <c r="G14" s="39">
        <v>1</v>
      </c>
      <c r="H14" s="39">
        <v>20</v>
      </c>
      <c r="I14" s="77">
        <f t="shared" si="0"/>
        <v>400</v>
      </c>
      <c r="J14" s="190"/>
    </row>
    <row r="15" spans="1:10" ht="12.75">
      <c r="A15" s="40" t="s">
        <v>71</v>
      </c>
      <c r="B15" s="39">
        <v>241</v>
      </c>
      <c r="C15" s="39" t="s">
        <v>72</v>
      </c>
      <c r="D15" s="77">
        <v>40</v>
      </c>
      <c r="E15" s="39"/>
      <c r="F15" s="77"/>
      <c r="G15" s="39">
        <v>1</v>
      </c>
      <c r="H15" s="39">
        <v>1</v>
      </c>
      <c r="I15" s="77">
        <f t="shared" si="0"/>
        <v>40</v>
      </c>
      <c r="J15" s="190"/>
    </row>
    <row r="16" spans="1:10" ht="12.75">
      <c r="A16" s="40" t="s">
        <v>74</v>
      </c>
      <c r="B16" s="39">
        <v>243</v>
      </c>
      <c r="C16" s="39" t="s">
        <v>59</v>
      </c>
      <c r="D16" s="77">
        <v>10</v>
      </c>
      <c r="E16" s="39"/>
      <c r="F16" s="77"/>
      <c r="G16" s="39">
        <v>1</v>
      </c>
      <c r="H16" s="39">
        <v>1</v>
      </c>
      <c r="I16" s="77">
        <f t="shared" si="0"/>
        <v>10</v>
      </c>
      <c r="J16" s="190"/>
    </row>
    <row r="17" spans="1:10" ht="12.75">
      <c r="A17" s="173" t="s">
        <v>288</v>
      </c>
      <c r="B17" s="42">
        <v>324</v>
      </c>
      <c r="C17" s="161" t="s">
        <v>46</v>
      </c>
      <c r="D17" s="77">
        <v>3500</v>
      </c>
      <c r="E17" s="42"/>
      <c r="F17" s="77"/>
      <c r="G17" s="39">
        <v>1</v>
      </c>
      <c r="H17" s="42">
        <v>1</v>
      </c>
      <c r="I17" s="77">
        <f t="shared" si="0"/>
        <v>3500</v>
      </c>
      <c r="J17" s="190"/>
    </row>
    <row r="18" spans="1:10" ht="12.75">
      <c r="A18" s="173" t="s">
        <v>289</v>
      </c>
      <c r="B18" s="42">
        <v>299</v>
      </c>
      <c r="C18" s="161" t="s">
        <v>46</v>
      </c>
      <c r="D18" s="77">
        <v>4000</v>
      </c>
      <c r="E18" s="42"/>
      <c r="F18" s="77"/>
      <c r="G18" s="39">
        <v>1</v>
      </c>
      <c r="H18" s="42">
        <v>1</v>
      </c>
      <c r="I18" s="77">
        <f t="shared" si="0"/>
        <v>4000</v>
      </c>
      <c r="J18" s="190"/>
    </row>
    <row r="19" spans="1:10" ht="12.75">
      <c r="A19" s="40" t="s">
        <v>47</v>
      </c>
      <c r="B19" s="39">
        <v>297</v>
      </c>
      <c r="C19" s="162" t="s">
        <v>46</v>
      </c>
      <c r="D19" s="77">
        <v>6</v>
      </c>
      <c r="E19" s="39"/>
      <c r="F19" s="77"/>
      <c r="G19" s="39">
        <v>1</v>
      </c>
      <c r="H19" s="39">
        <v>2</v>
      </c>
      <c r="I19" s="77">
        <f t="shared" si="0"/>
        <v>12</v>
      </c>
      <c r="J19" s="190"/>
    </row>
    <row r="20" spans="1:10" ht="12.75">
      <c r="A20" s="192" t="s">
        <v>315</v>
      </c>
      <c r="B20" s="42">
        <v>155</v>
      </c>
      <c r="C20" s="161" t="s">
        <v>298</v>
      </c>
      <c r="D20" s="77">
        <v>3000</v>
      </c>
      <c r="E20" s="42"/>
      <c r="F20" s="77"/>
      <c r="G20" s="39">
        <v>1</v>
      </c>
      <c r="H20" s="42">
        <v>15</v>
      </c>
      <c r="I20" s="77">
        <f t="shared" si="0"/>
        <v>45000</v>
      </c>
      <c r="J20" s="190"/>
    </row>
    <row r="21" spans="1:10" ht="12.75">
      <c r="A21" s="40" t="s">
        <v>188</v>
      </c>
      <c r="B21" s="42">
        <v>141</v>
      </c>
      <c r="C21" s="82" t="s">
        <v>46</v>
      </c>
      <c r="D21" s="77">
        <v>1900</v>
      </c>
      <c r="E21" s="42"/>
      <c r="F21" s="77"/>
      <c r="G21" s="39">
        <v>1</v>
      </c>
      <c r="H21" s="42">
        <v>3</v>
      </c>
      <c r="I21" s="77">
        <f t="shared" si="0"/>
        <v>5700</v>
      </c>
      <c r="J21" s="190"/>
    </row>
    <row r="22" spans="1:10" ht="12.75">
      <c r="A22" s="40" t="s">
        <v>29</v>
      </c>
      <c r="B22" s="39">
        <v>133</v>
      </c>
      <c r="C22" s="39" t="s">
        <v>46</v>
      </c>
      <c r="D22" s="77">
        <v>800</v>
      </c>
      <c r="E22" s="39"/>
      <c r="F22" s="77"/>
      <c r="G22" s="39">
        <v>1</v>
      </c>
      <c r="H22" s="39">
        <v>3</v>
      </c>
      <c r="I22" s="77">
        <f t="shared" si="0"/>
        <v>2400</v>
      </c>
      <c r="J22" s="190"/>
    </row>
    <row r="23" spans="1:10" ht="12.75">
      <c r="A23" s="193" t="s">
        <v>290</v>
      </c>
      <c r="B23" s="39">
        <v>189</v>
      </c>
      <c r="C23" s="162" t="s">
        <v>46</v>
      </c>
      <c r="D23" s="77">
        <v>96000</v>
      </c>
      <c r="E23" s="39"/>
      <c r="F23" s="77"/>
      <c r="G23" s="39">
        <v>1</v>
      </c>
      <c r="H23" s="39">
        <v>1</v>
      </c>
      <c r="I23" s="77">
        <f t="shared" si="0"/>
        <v>96000</v>
      </c>
      <c r="J23" s="190"/>
    </row>
    <row r="24" spans="1:10" ht="12.75">
      <c r="A24" s="191" t="s">
        <v>162</v>
      </c>
      <c r="B24" s="39">
        <v>267</v>
      </c>
      <c r="C24" s="39" t="s">
        <v>46</v>
      </c>
      <c r="D24" s="77">
        <v>250</v>
      </c>
      <c r="E24" s="39"/>
      <c r="F24" s="77"/>
      <c r="G24" s="39">
        <v>1</v>
      </c>
      <c r="H24" s="39">
        <v>2</v>
      </c>
      <c r="I24" s="77">
        <f t="shared" si="0"/>
        <v>500</v>
      </c>
      <c r="J24" s="190"/>
    </row>
    <row r="25" spans="1:10" ht="13.5" thickBot="1">
      <c r="A25" s="194" t="s">
        <v>189</v>
      </c>
      <c r="B25" s="195">
        <v>244</v>
      </c>
      <c r="C25" s="195" t="s">
        <v>46</v>
      </c>
      <c r="D25" s="196">
        <v>10</v>
      </c>
      <c r="E25" s="195"/>
      <c r="F25" s="196"/>
      <c r="G25" s="195">
        <v>1</v>
      </c>
      <c r="H25" s="195">
        <v>5</v>
      </c>
      <c r="I25" s="196">
        <f t="shared" si="0"/>
        <v>50</v>
      </c>
      <c r="J25" s="197"/>
    </row>
    <row r="26" spans="1:10" ht="48" customHeight="1" thickBot="1">
      <c r="A26" s="535" t="str">
        <f>+Gerencia!B19</f>
        <v>1.2 Promover la inclusion de los sitios arqueologicos y el patrimonio natural de la region como sitio de patrimonio mundial, como parte de la denominada ruta de los rios la pasion y usumacinta y ruta maya.</v>
      </c>
      <c r="B26" s="536"/>
      <c r="C26" s="537"/>
      <c r="D26" s="538" t="s">
        <v>28</v>
      </c>
      <c r="E26" s="539"/>
      <c r="F26" s="198"/>
      <c r="G26" s="198"/>
      <c r="H26" s="199"/>
      <c r="I26" s="200">
        <f>+I27+I28+I29+I30+I31+I32+I33</f>
        <v>4973.84</v>
      </c>
      <c r="J26" s="84"/>
    </row>
    <row r="27" spans="1:10" ht="12.75">
      <c r="A27" s="74" t="s">
        <v>41</v>
      </c>
      <c r="B27" s="75">
        <v>262</v>
      </c>
      <c r="C27" s="253" t="s">
        <v>42</v>
      </c>
      <c r="D27" s="254">
        <v>33.99</v>
      </c>
      <c r="E27" s="75"/>
      <c r="F27" s="76"/>
      <c r="G27" s="75">
        <v>1</v>
      </c>
      <c r="H27" s="75">
        <v>16</v>
      </c>
      <c r="I27" s="76">
        <f aca="true" t="shared" si="1" ref="I27:I33">+D27*H27</f>
        <v>543.84</v>
      </c>
      <c r="J27" s="190"/>
    </row>
    <row r="28" spans="1:10" ht="12.75">
      <c r="A28" s="40" t="s">
        <v>186</v>
      </c>
      <c r="B28" s="39">
        <v>211</v>
      </c>
      <c r="C28" s="39" t="s">
        <v>46</v>
      </c>
      <c r="D28" s="77">
        <v>50</v>
      </c>
      <c r="E28" s="39"/>
      <c r="F28" s="77"/>
      <c r="G28" s="39">
        <v>1</v>
      </c>
      <c r="H28" s="39">
        <v>60</v>
      </c>
      <c r="I28" s="77">
        <f t="shared" si="1"/>
        <v>3000</v>
      </c>
      <c r="J28" s="190"/>
    </row>
    <row r="29" spans="1:10" ht="12.75">
      <c r="A29" s="40" t="s">
        <v>187</v>
      </c>
      <c r="B29" s="39">
        <v>211</v>
      </c>
      <c r="C29" s="39" t="s">
        <v>46</v>
      </c>
      <c r="D29" s="77">
        <v>20</v>
      </c>
      <c r="E29" s="39"/>
      <c r="F29" s="77"/>
      <c r="G29" s="39">
        <v>1</v>
      </c>
      <c r="H29" s="39">
        <v>60</v>
      </c>
      <c r="I29" s="77">
        <f t="shared" si="1"/>
        <v>1200</v>
      </c>
      <c r="J29" s="190"/>
    </row>
    <row r="30" spans="1:10" ht="12.75">
      <c r="A30" s="40" t="s">
        <v>71</v>
      </c>
      <c r="B30" s="39">
        <v>241</v>
      </c>
      <c r="C30" s="39" t="s">
        <v>72</v>
      </c>
      <c r="D30" s="77">
        <v>40</v>
      </c>
      <c r="E30" s="39"/>
      <c r="F30" s="77"/>
      <c r="G30" s="39">
        <v>1</v>
      </c>
      <c r="H30" s="39">
        <v>2</v>
      </c>
      <c r="I30" s="77">
        <f t="shared" si="1"/>
        <v>80</v>
      </c>
      <c r="J30" s="190"/>
    </row>
    <row r="31" spans="1:10" ht="12.75">
      <c r="A31" s="40" t="s">
        <v>73</v>
      </c>
      <c r="B31" s="39">
        <v>241</v>
      </c>
      <c r="C31" s="39" t="s">
        <v>72</v>
      </c>
      <c r="D31" s="77">
        <v>45</v>
      </c>
      <c r="E31" s="39"/>
      <c r="F31" s="77"/>
      <c r="G31" s="39">
        <v>1</v>
      </c>
      <c r="H31" s="39">
        <v>2</v>
      </c>
      <c r="I31" s="77">
        <f t="shared" si="1"/>
        <v>90</v>
      </c>
      <c r="J31" s="190"/>
    </row>
    <row r="32" spans="1:10" ht="12.75">
      <c r="A32" s="40" t="s">
        <v>74</v>
      </c>
      <c r="B32" s="39">
        <v>243</v>
      </c>
      <c r="C32" s="39" t="s">
        <v>59</v>
      </c>
      <c r="D32" s="77">
        <v>10</v>
      </c>
      <c r="E32" s="39"/>
      <c r="F32" s="77"/>
      <c r="G32" s="39">
        <v>1</v>
      </c>
      <c r="H32" s="39">
        <v>3</v>
      </c>
      <c r="I32" s="77">
        <f t="shared" si="1"/>
        <v>30</v>
      </c>
      <c r="J32" s="190"/>
    </row>
    <row r="33" spans="1:10" ht="13.5" thickBot="1">
      <c r="A33" s="194" t="s">
        <v>76</v>
      </c>
      <c r="B33" s="195">
        <v>243</v>
      </c>
      <c r="C33" s="195" t="s">
        <v>59</v>
      </c>
      <c r="D33" s="196">
        <v>15</v>
      </c>
      <c r="E33" s="195"/>
      <c r="F33" s="196"/>
      <c r="G33" s="195">
        <v>1</v>
      </c>
      <c r="H33" s="195">
        <v>2</v>
      </c>
      <c r="I33" s="196">
        <f t="shared" si="1"/>
        <v>30</v>
      </c>
      <c r="J33" s="197"/>
    </row>
    <row r="34" spans="1:10" ht="60.75" customHeight="1" thickBot="1">
      <c r="A34" s="535" t="str">
        <f>+Gerencia!B21</f>
        <v>1.3 Fortalecer la aplicación de la justicia para protección del patrimonio de la región, a traves de capacitar y concientizar a los operadores de justicia y seguimiento efectivo a casos críticos, coordinando con las fiscalias correspondientes. </v>
      </c>
      <c r="B34" s="536"/>
      <c r="C34" s="537"/>
      <c r="D34" s="546" t="s">
        <v>28</v>
      </c>
      <c r="E34" s="547"/>
      <c r="F34" s="187"/>
      <c r="G34" s="188"/>
      <c r="H34" s="189"/>
      <c r="I34" s="203">
        <f>+I35+I36+I37+I38+I39+I40+I41</f>
        <v>18344.35</v>
      </c>
      <c r="J34" s="187"/>
    </row>
    <row r="35" spans="1:10" ht="12.75">
      <c r="A35" s="74" t="s">
        <v>41</v>
      </c>
      <c r="B35" s="75">
        <v>262</v>
      </c>
      <c r="C35" s="253" t="s">
        <v>42</v>
      </c>
      <c r="D35" s="254">
        <v>33.99</v>
      </c>
      <c r="E35" s="75"/>
      <c r="F35" s="76"/>
      <c r="G35" s="75">
        <v>1</v>
      </c>
      <c r="H35" s="75">
        <v>25</v>
      </c>
      <c r="I35" s="76">
        <f aca="true" t="shared" si="2" ref="I35:I41">+D35*H35</f>
        <v>849.75</v>
      </c>
      <c r="J35" s="77"/>
    </row>
    <row r="36" spans="1:10" ht="12.75">
      <c r="A36" s="193" t="s">
        <v>613</v>
      </c>
      <c r="B36" s="39">
        <v>262</v>
      </c>
      <c r="C36" s="39" t="s">
        <v>42</v>
      </c>
      <c r="D36" s="77">
        <v>37.99</v>
      </c>
      <c r="E36" s="39"/>
      <c r="F36" s="77"/>
      <c r="G36" s="39">
        <v>1</v>
      </c>
      <c r="H36" s="39">
        <v>40</v>
      </c>
      <c r="I36" s="77">
        <f t="shared" si="2"/>
        <v>1519.6000000000001</v>
      </c>
      <c r="J36" s="77"/>
    </row>
    <row r="37" spans="1:10" ht="12.75">
      <c r="A37" s="40" t="s">
        <v>70</v>
      </c>
      <c r="B37" s="39">
        <v>196</v>
      </c>
      <c r="C37" s="39" t="s">
        <v>46</v>
      </c>
      <c r="D37" s="77">
        <v>3000</v>
      </c>
      <c r="E37" s="39"/>
      <c r="F37" s="77"/>
      <c r="G37" s="39">
        <v>1</v>
      </c>
      <c r="H37" s="39">
        <v>2</v>
      </c>
      <c r="I37" s="77">
        <f t="shared" si="2"/>
        <v>6000</v>
      </c>
      <c r="J37" s="77"/>
    </row>
    <row r="38" spans="1:10" ht="12.75">
      <c r="A38" s="193" t="s">
        <v>292</v>
      </c>
      <c r="B38" s="39">
        <v>155</v>
      </c>
      <c r="C38" s="162" t="s">
        <v>46</v>
      </c>
      <c r="D38" s="77">
        <v>1500</v>
      </c>
      <c r="E38" s="39"/>
      <c r="F38" s="77"/>
      <c r="G38" s="39">
        <v>1</v>
      </c>
      <c r="H38" s="39">
        <v>2</v>
      </c>
      <c r="I38" s="77">
        <f t="shared" si="2"/>
        <v>3000</v>
      </c>
      <c r="J38" s="77"/>
    </row>
    <row r="39" spans="1:10" ht="12.75">
      <c r="A39" s="193" t="s">
        <v>293</v>
      </c>
      <c r="B39" s="39">
        <v>155</v>
      </c>
      <c r="C39" s="162" t="s">
        <v>46</v>
      </c>
      <c r="D39" s="77">
        <v>3000</v>
      </c>
      <c r="E39" s="39"/>
      <c r="F39" s="77"/>
      <c r="G39" s="39">
        <v>1</v>
      </c>
      <c r="H39" s="39">
        <v>2</v>
      </c>
      <c r="I39" s="77">
        <f t="shared" si="2"/>
        <v>6000</v>
      </c>
      <c r="J39" s="77"/>
    </row>
    <row r="40" spans="1:10" ht="12.75">
      <c r="A40" s="40" t="s">
        <v>84</v>
      </c>
      <c r="B40" s="39">
        <v>262</v>
      </c>
      <c r="C40" s="81" t="s">
        <v>42</v>
      </c>
      <c r="D40" s="77">
        <v>140</v>
      </c>
      <c r="E40" s="39"/>
      <c r="F40" s="77"/>
      <c r="G40" s="39">
        <v>1</v>
      </c>
      <c r="H40" s="39">
        <v>5</v>
      </c>
      <c r="I40" s="77">
        <f t="shared" si="2"/>
        <v>700</v>
      </c>
      <c r="J40" s="77"/>
    </row>
    <row r="41" spans="1:10" ht="13.5" thickBot="1">
      <c r="A41" s="194" t="s">
        <v>49</v>
      </c>
      <c r="B41" s="195">
        <v>262</v>
      </c>
      <c r="C41" s="195" t="s">
        <v>50</v>
      </c>
      <c r="D41" s="196">
        <v>55</v>
      </c>
      <c r="E41" s="195"/>
      <c r="F41" s="196"/>
      <c r="G41" s="195">
        <v>1</v>
      </c>
      <c r="H41" s="195">
        <v>5</v>
      </c>
      <c r="I41" s="196">
        <f t="shared" si="2"/>
        <v>275</v>
      </c>
      <c r="J41" s="77"/>
    </row>
    <row r="42" spans="1:10" ht="49.5" customHeight="1" thickBot="1">
      <c r="A42" s="535" t="str">
        <f>Gerencia!B24</f>
        <v>1.4 Realizar una campaña de comunicación que incida en la opinión pública, con el fin de generar preocupación y accion sobre la conservación de las AP del SO-Petén, con el apoyo de CALAS, Madre Selva, etc.</v>
      </c>
      <c r="B42" s="536"/>
      <c r="C42" s="537"/>
      <c r="D42" s="538" t="s">
        <v>28</v>
      </c>
      <c r="E42" s="548"/>
      <c r="F42" s="84"/>
      <c r="G42" s="85"/>
      <c r="H42" s="86"/>
      <c r="I42" s="186">
        <f>+I43+I44+I45+I46+I47+I48+I49+I50+I51+I52</f>
        <v>61399.4</v>
      </c>
      <c r="J42" s="84"/>
    </row>
    <row r="43" spans="1:10" ht="12.75">
      <c r="A43" s="74" t="s">
        <v>41</v>
      </c>
      <c r="B43" s="75">
        <v>262</v>
      </c>
      <c r="C43" s="253" t="s">
        <v>42</v>
      </c>
      <c r="D43" s="254">
        <v>33.99</v>
      </c>
      <c r="E43" s="75"/>
      <c r="F43" s="76"/>
      <c r="G43" s="75">
        <v>1</v>
      </c>
      <c r="H43" s="75">
        <v>20</v>
      </c>
      <c r="I43" s="76">
        <f aca="true" t="shared" si="3" ref="I43:I52">+D43*H43</f>
        <v>679.8000000000001</v>
      </c>
      <c r="J43" s="216"/>
    </row>
    <row r="44" spans="1:10" ht="12.75">
      <c r="A44" s="193" t="s">
        <v>613</v>
      </c>
      <c r="B44" s="39">
        <v>262</v>
      </c>
      <c r="C44" s="39" t="s">
        <v>42</v>
      </c>
      <c r="D44" s="77">
        <v>37.99</v>
      </c>
      <c r="E44" s="39"/>
      <c r="F44" s="77"/>
      <c r="G44" s="39">
        <v>1</v>
      </c>
      <c r="H44" s="39">
        <v>40</v>
      </c>
      <c r="I44" s="77">
        <f t="shared" si="3"/>
        <v>1519.6000000000001</v>
      </c>
      <c r="J44" s="190"/>
    </row>
    <row r="45" spans="1:10" ht="12.75">
      <c r="A45" s="40" t="s">
        <v>186</v>
      </c>
      <c r="B45" s="39">
        <v>211</v>
      </c>
      <c r="C45" s="39" t="s">
        <v>46</v>
      </c>
      <c r="D45" s="77">
        <v>50</v>
      </c>
      <c r="E45" s="39"/>
      <c r="F45" s="77"/>
      <c r="G45" s="39">
        <v>1</v>
      </c>
      <c r="H45" s="39">
        <v>30</v>
      </c>
      <c r="I45" s="77">
        <f t="shared" si="3"/>
        <v>1500</v>
      </c>
      <c r="J45" s="190"/>
    </row>
    <row r="46" spans="1:10" ht="12.75">
      <c r="A46" s="40" t="s">
        <v>187</v>
      </c>
      <c r="B46" s="39">
        <v>211</v>
      </c>
      <c r="C46" s="39" t="s">
        <v>46</v>
      </c>
      <c r="D46" s="77">
        <v>20</v>
      </c>
      <c r="E46" s="39"/>
      <c r="F46" s="77"/>
      <c r="G46" s="39">
        <v>1</v>
      </c>
      <c r="H46" s="39">
        <v>30</v>
      </c>
      <c r="I46" s="77">
        <f t="shared" si="3"/>
        <v>600</v>
      </c>
      <c r="J46" s="190"/>
    </row>
    <row r="47" spans="1:10" ht="12.75">
      <c r="A47" s="40" t="s">
        <v>188</v>
      </c>
      <c r="B47" s="42">
        <v>141</v>
      </c>
      <c r="C47" s="82" t="s">
        <v>46</v>
      </c>
      <c r="D47" s="77">
        <v>1900</v>
      </c>
      <c r="E47" s="42"/>
      <c r="F47" s="77"/>
      <c r="G47" s="39">
        <v>1</v>
      </c>
      <c r="H47" s="42">
        <v>3</v>
      </c>
      <c r="I47" s="77">
        <f t="shared" si="3"/>
        <v>5700</v>
      </c>
      <c r="J47" s="190"/>
    </row>
    <row r="48" spans="1:10" ht="12.75">
      <c r="A48" s="40" t="s">
        <v>29</v>
      </c>
      <c r="B48" s="39">
        <v>133</v>
      </c>
      <c r="C48" s="39" t="s">
        <v>46</v>
      </c>
      <c r="D48" s="77">
        <v>800</v>
      </c>
      <c r="E48" s="39"/>
      <c r="F48" s="77"/>
      <c r="G48" s="39">
        <v>1</v>
      </c>
      <c r="H48" s="39">
        <v>3</v>
      </c>
      <c r="I48" s="77">
        <f t="shared" si="3"/>
        <v>2400</v>
      </c>
      <c r="J48" s="190"/>
    </row>
    <row r="49" spans="1:10" ht="12.75">
      <c r="A49" s="193" t="s">
        <v>294</v>
      </c>
      <c r="B49" s="39">
        <v>121</v>
      </c>
      <c r="C49" s="162" t="s">
        <v>46</v>
      </c>
      <c r="D49" s="77">
        <v>30000</v>
      </c>
      <c r="E49" s="39"/>
      <c r="F49" s="77"/>
      <c r="G49" s="39">
        <v>1</v>
      </c>
      <c r="H49" s="39">
        <v>1</v>
      </c>
      <c r="I49" s="77">
        <f t="shared" si="3"/>
        <v>30000</v>
      </c>
      <c r="J49" s="190"/>
    </row>
    <row r="50" spans="1:10" ht="12.75">
      <c r="A50" s="193" t="s">
        <v>295</v>
      </c>
      <c r="B50" s="39">
        <v>121</v>
      </c>
      <c r="C50" s="162" t="s">
        <v>46</v>
      </c>
      <c r="D50" s="164">
        <v>5000</v>
      </c>
      <c r="E50" s="39"/>
      <c r="F50" s="77"/>
      <c r="G50" s="39">
        <v>1</v>
      </c>
      <c r="H50" s="39">
        <v>2</v>
      </c>
      <c r="I50" s="77">
        <f t="shared" si="3"/>
        <v>10000</v>
      </c>
      <c r="J50" s="190"/>
    </row>
    <row r="51" spans="1:10" ht="12.75">
      <c r="A51" s="193" t="s">
        <v>296</v>
      </c>
      <c r="B51" s="39">
        <v>121</v>
      </c>
      <c r="C51" s="162" t="s">
        <v>46</v>
      </c>
      <c r="D51" s="77">
        <v>500</v>
      </c>
      <c r="E51" s="39"/>
      <c r="F51" s="77"/>
      <c r="G51" s="39">
        <v>1</v>
      </c>
      <c r="H51" s="39">
        <v>6</v>
      </c>
      <c r="I51" s="77">
        <f t="shared" si="3"/>
        <v>3000</v>
      </c>
      <c r="J51" s="190"/>
    </row>
    <row r="52" spans="1:10" ht="13.5" thickBot="1">
      <c r="A52" s="217" t="s">
        <v>70</v>
      </c>
      <c r="B52" s="195">
        <v>196</v>
      </c>
      <c r="C52" s="195" t="s">
        <v>46</v>
      </c>
      <c r="D52" s="196">
        <v>3000</v>
      </c>
      <c r="E52" s="195"/>
      <c r="F52" s="196"/>
      <c r="G52" s="195">
        <v>1</v>
      </c>
      <c r="H52" s="195">
        <v>2</v>
      </c>
      <c r="I52" s="196">
        <f t="shared" si="3"/>
        <v>6000</v>
      </c>
      <c r="J52" s="197"/>
    </row>
    <row r="53" spans="1:10" ht="36" customHeight="1" thickBot="1">
      <c r="A53" s="535" t="str">
        <f>+Gerencia!B30</f>
        <v>1.5 Promover la declaratoria de los humedales del Pucte, Petexbatun y San román como sitios Ramsar.</v>
      </c>
      <c r="B53" s="536"/>
      <c r="C53" s="537"/>
      <c r="D53" s="538" t="s">
        <v>28</v>
      </c>
      <c r="E53" s="548"/>
      <c r="F53" s="84"/>
      <c r="G53" s="85"/>
      <c r="H53" s="86"/>
      <c r="I53" s="186">
        <f>+I54+I55+I56+I57+I58</f>
        <v>72799.6</v>
      </c>
      <c r="J53" s="84"/>
    </row>
    <row r="54" spans="1:10" ht="12.75">
      <c r="A54" s="74" t="s">
        <v>41</v>
      </c>
      <c r="B54" s="75">
        <v>262</v>
      </c>
      <c r="C54" s="253" t="s">
        <v>42</v>
      </c>
      <c r="D54" s="254">
        <v>33.99</v>
      </c>
      <c r="E54" s="75"/>
      <c r="F54" s="76"/>
      <c r="G54" s="75">
        <v>1</v>
      </c>
      <c r="H54" s="75">
        <v>30</v>
      </c>
      <c r="I54" s="76">
        <f>+D54*H54</f>
        <v>1019.7</v>
      </c>
      <c r="J54" s="216"/>
    </row>
    <row r="55" spans="1:10" ht="12.75">
      <c r="A55" s="193" t="s">
        <v>613</v>
      </c>
      <c r="B55" s="39">
        <v>262</v>
      </c>
      <c r="C55" s="39" t="s">
        <v>42</v>
      </c>
      <c r="D55" s="77">
        <v>37.99</v>
      </c>
      <c r="E55" s="39"/>
      <c r="F55" s="77"/>
      <c r="G55" s="39">
        <v>1</v>
      </c>
      <c r="H55" s="39">
        <v>10</v>
      </c>
      <c r="I55" s="77">
        <f>+D55*H55</f>
        <v>379.90000000000003</v>
      </c>
      <c r="J55" s="190"/>
    </row>
    <row r="56" spans="1:10" ht="12.75">
      <c r="A56" s="40" t="s">
        <v>186</v>
      </c>
      <c r="B56" s="39">
        <v>211</v>
      </c>
      <c r="C56" s="39" t="s">
        <v>46</v>
      </c>
      <c r="D56" s="77">
        <v>50</v>
      </c>
      <c r="E56" s="39"/>
      <c r="F56" s="77"/>
      <c r="G56" s="39">
        <v>1</v>
      </c>
      <c r="H56" s="39">
        <v>20</v>
      </c>
      <c r="I56" s="77">
        <f>+D56*H56</f>
        <v>1000</v>
      </c>
      <c r="J56" s="190"/>
    </row>
    <row r="57" spans="1:10" ht="12.75">
      <c r="A57" s="40" t="s">
        <v>187</v>
      </c>
      <c r="B57" s="39">
        <v>211</v>
      </c>
      <c r="C57" s="39" t="s">
        <v>46</v>
      </c>
      <c r="D57" s="77">
        <v>20</v>
      </c>
      <c r="E57" s="39"/>
      <c r="F57" s="77"/>
      <c r="G57" s="39">
        <v>1</v>
      </c>
      <c r="H57" s="39">
        <v>20</v>
      </c>
      <c r="I57" s="77">
        <f>+D57*H57</f>
        <v>400</v>
      </c>
      <c r="J57" s="190"/>
    </row>
    <row r="58" spans="1:10" ht="18" customHeight="1" thickBot="1">
      <c r="A58" s="217" t="s">
        <v>290</v>
      </c>
      <c r="B58" s="195">
        <v>189</v>
      </c>
      <c r="C58" s="218" t="s">
        <v>46</v>
      </c>
      <c r="D58" s="196">
        <v>70000</v>
      </c>
      <c r="E58" s="195"/>
      <c r="F58" s="196"/>
      <c r="G58" s="195">
        <v>1</v>
      </c>
      <c r="H58" s="195">
        <v>1</v>
      </c>
      <c r="I58" s="196">
        <f>+D58*H58</f>
        <v>70000</v>
      </c>
      <c r="J58" s="197"/>
    </row>
    <row r="59" spans="1:10" ht="51.75" customHeight="1" thickBot="1">
      <c r="A59" s="585" t="str">
        <f>Gerencia!B32</f>
        <v>1.6 Establecer una relación de cooperación con Tikindustria, propietaria de la plantaciòn de palma africana, ubicada entre RB San Román y el PA Dos Pilas- y otras empresas- (dar a conocer el marco legal, control de incendios y otras amenazas).</v>
      </c>
      <c r="B59" s="585"/>
      <c r="C59" s="587"/>
      <c r="D59" s="538" t="s">
        <v>28</v>
      </c>
      <c r="E59" s="548"/>
      <c r="F59" s="84"/>
      <c r="G59" s="85"/>
      <c r="H59" s="86"/>
      <c r="I59" s="186">
        <f>+I60+I61+I62</f>
        <v>6759.6</v>
      </c>
      <c r="J59" s="84"/>
    </row>
    <row r="60" spans="1:10" ht="12.75">
      <c r="A60" s="74" t="s">
        <v>41</v>
      </c>
      <c r="B60" s="75">
        <v>262</v>
      </c>
      <c r="C60" s="253" t="s">
        <v>42</v>
      </c>
      <c r="D60" s="254">
        <v>33.99</v>
      </c>
      <c r="E60" s="75"/>
      <c r="F60" s="76"/>
      <c r="G60" s="75">
        <v>1</v>
      </c>
      <c r="H60" s="75">
        <v>40</v>
      </c>
      <c r="I60" s="76">
        <f>+D60*H60</f>
        <v>1359.6000000000001</v>
      </c>
      <c r="J60" s="77"/>
    </row>
    <row r="61" spans="1:10" ht="12.75">
      <c r="A61" s="40" t="s">
        <v>188</v>
      </c>
      <c r="B61" s="42">
        <v>141</v>
      </c>
      <c r="C61" s="82" t="s">
        <v>46</v>
      </c>
      <c r="D61" s="77">
        <v>1900</v>
      </c>
      <c r="E61" s="42"/>
      <c r="F61" s="77"/>
      <c r="G61" s="39">
        <v>1</v>
      </c>
      <c r="H61" s="42">
        <v>2</v>
      </c>
      <c r="I61" s="77">
        <f>+D61*H61</f>
        <v>3800</v>
      </c>
      <c r="J61" s="77"/>
    </row>
    <row r="62" spans="1:10" ht="13.5" thickBot="1">
      <c r="A62" s="194" t="s">
        <v>29</v>
      </c>
      <c r="B62" s="195">
        <v>133</v>
      </c>
      <c r="C62" s="195" t="s">
        <v>46</v>
      </c>
      <c r="D62" s="196">
        <v>800</v>
      </c>
      <c r="E62" s="195"/>
      <c r="F62" s="196"/>
      <c r="G62" s="195">
        <v>1</v>
      </c>
      <c r="H62" s="195">
        <v>2</v>
      </c>
      <c r="I62" s="196">
        <f>+D62*H62</f>
        <v>1600</v>
      </c>
      <c r="J62" s="77"/>
    </row>
    <row r="63" spans="1:10" ht="60.75" customHeight="1" thickBot="1">
      <c r="A63" s="597" t="str">
        <f>+Gerencia!B34</f>
        <v>1.7 Adscribir los Parques Arqueologicos de Ceibal, Aguateca y dos Pilas a nombre del MICUDE y CONAP; y las zonas Núcleo de la RB San Román (Acuerdo Gubernativo 880-98) y los RVS El Pucte y Petexbatun a nombre de CONAP,  en base a la experiencia de Tikal y sierra del Lacandón. </v>
      </c>
      <c r="B63" s="598"/>
      <c r="C63" s="599"/>
      <c r="D63" s="538" t="s">
        <v>28</v>
      </c>
      <c r="E63" s="548"/>
      <c r="F63" s="84"/>
      <c r="G63" s="85"/>
      <c r="H63" s="86"/>
      <c r="I63" s="186">
        <f>+I64+I65+I66+I67+I68+I69+I70+I71+I72+I73+I74+I75</f>
        <v>33606.619999999995</v>
      </c>
      <c r="J63" s="84"/>
    </row>
    <row r="64" spans="1:10" ht="12.75">
      <c r="A64" s="74" t="s">
        <v>41</v>
      </c>
      <c r="B64" s="75">
        <v>262</v>
      </c>
      <c r="C64" s="253" t="s">
        <v>42</v>
      </c>
      <c r="D64" s="254">
        <v>33.99</v>
      </c>
      <c r="E64" s="75"/>
      <c r="F64" s="76"/>
      <c r="G64" s="75">
        <v>1</v>
      </c>
      <c r="H64" s="75">
        <v>18</v>
      </c>
      <c r="I64" s="76">
        <f aca="true" t="shared" si="4" ref="I64:I75">+D64*H64</f>
        <v>611.82</v>
      </c>
      <c r="J64" s="77"/>
    </row>
    <row r="65" spans="1:10" ht="12.75">
      <c r="A65" s="193" t="s">
        <v>613</v>
      </c>
      <c r="B65" s="39">
        <v>262</v>
      </c>
      <c r="C65" s="39" t="s">
        <v>42</v>
      </c>
      <c r="D65" s="77">
        <v>37.99</v>
      </c>
      <c r="E65" s="39"/>
      <c r="F65" s="77"/>
      <c r="G65" s="39">
        <v>1</v>
      </c>
      <c r="H65" s="39">
        <v>20</v>
      </c>
      <c r="I65" s="77">
        <f t="shared" si="4"/>
        <v>759.8000000000001</v>
      </c>
      <c r="J65" s="77"/>
    </row>
    <row r="66" spans="1:10" ht="12.75">
      <c r="A66" s="40" t="s">
        <v>49</v>
      </c>
      <c r="B66" s="39">
        <v>262</v>
      </c>
      <c r="C66" s="39" t="s">
        <v>50</v>
      </c>
      <c r="D66" s="77">
        <v>55</v>
      </c>
      <c r="E66" s="39"/>
      <c r="F66" s="77"/>
      <c r="G66" s="39">
        <v>1</v>
      </c>
      <c r="H66" s="39">
        <v>2</v>
      </c>
      <c r="I66" s="77">
        <f t="shared" si="4"/>
        <v>110</v>
      </c>
      <c r="J66" s="77"/>
    </row>
    <row r="67" spans="1:10" ht="12.75">
      <c r="A67" s="40" t="s">
        <v>71</v>
      </c>
      <c r="B67" s="39">
        <v>241</v>
      </c>
      <c r="C67" s="39" t="s">
        <v>72</v>
      </c>
      <c r="D67" s="77">
        <v>40</v>
      </c>
      <c r="E67" s="39"/>
      <c r="F67" s="77"/>
      <c r="G67" s="39">
        <v>1</v>
      </c>
      <c r="H67" s="39">
        <v>1</v>
      </c>
      <c r="I67" s="77">
        <f t="shared" si="4"/>
        <v>40</v>
      </c>
      <c r="J67" s="77"/>
    </row>
    <row r="68" spans="1:10" ht="12.75">
      <c r="A68" s="40" t="s">
        <v>74</v>
      </c>
      <c r="B68" s="39">
        <v>243</v>
      </c>
      <c r="C68" s="39" t="s">
        <v>59</v>
      </c>
      <c r="D68" s="77">
        <v>10</v>
      </c>
      <c r="E68" s="39"/>
      <c r="F68" s="77"/>
      <c r="G68" s="39">
        <v>1</v>
      </c>
      <c r="H68" s="39">
        <v>2</v>
      </c>
      <c r="I68" s="77">
        <f t="shared" si="4"/>
        <v>20</v>
      </c>
      <c r="J68" s="77"/>
    </row>
    <row r="69" spans="1:10" ht="12.75">
      <c r="A69" s="40" t="s">
        <v>76</v>
      </c>
      <c r="B69" s="39">
        <v>243</v>
      </c>
      <c r="C69" s="39" t="s">
        <v>59</v>
      </c>
      <c r="D69" s="77">
        <v>15</v>
      </c>
      <c r="E69" s="39"/>
      <c r="F69" s="77"/>
      <c r="G69" s="39">
        <v>1</v>
      </c>
      <c r="H69" s="39">
        <v>1</v>
      </c>
      <c r="I69" s="77">
        <f t="shared" si="4"/>
        <v>15</v>
      </c>
      <c r="J69" s="77"/>
    </row>
    <row r="70" spans="1:10" ht="12.75">
      <c r="A70" s="40" t="s">
        <v>160</v>
      </c>
      <c r="B70" s="39">
        <v>244</v>
      </c>
      <c r="C70" s="39" t="s">
        <v>59</v>
      </c>
      <c r="D70" s="77">
        <v>50</v>
      </c>
      <c r="E70" s="39"/>
      <c r="F70" s="77"/>
      <c r="G70" s="39">
        <v>1</v>
      </c>
      <c r="H70" s="39">
        <v>1</v>
      </c>
      <c r="I70" s="77">
        <f t="shared" si="4"/>
        <v>50</v>
      </c>
      <c r="J70" s="77"/>
    </row>
    <row r="71" spans="1:10" ht="12.75">
      <c r="A71" s="40" t="s">
        <v>188</v>
      </c>
      <c r="B71" s="42">
        <v>141</v>
      </c>
      <c r="C71" s="82" t="s">
        <v>46</v>
      </c>
      <c r="D71" s="77">
        <v>1900</v>
      </c>
      <c r="E71" s="42"/>
      <c r="F71" s="77"/>
      <c r="G71" s="39">
        <v>1</v>
      </c>
      <c r="H71" s="42">
        <v>3</v>
      </c>
      <c r="I71" s="77">
        <f t="shared" si="4"/>
        <v>5700</v>
      </c>
      <c r="J71" s="77"/>
    </row>
    <row r="72" spans="1:10" ht="12.75">
      <c r="A72" s="40" t="s">
        <v>29</v>
      </c>
      <c r="B72" s="39">
        <v>133</v>
      </c>
      <c r="C72" s="39" t="s">
        <v>46</v>
      </c>
      <c r="D72" s="77">
        <v>600</v>
      </c>
      <c r="E72" s="39"/>
      <c r="F72" s="77"/>
      <c r="G72" s="39">
        <v>1</v>
      </c>
      <c r="H72" s="39">
        <v>3</v>
      </c>
      <c r="I72" s="77">
        <f t="shared" si="4"/>
        <v>1800</v>
      </c>
      <c r="J72" s="77"/>
    </row>
    <row r="73" spans="1:10" ht="12.75">
      <c r="A73" s="193" t="s">
        <v>301</v>
      </c>
      <c r="B73" s="39">
        <v>328</v>
      </c>
      <c r="C73" s="162" t="s">
        <v>46</v>
      </c>
      <c r="D73" s="164">
        <v>7500</v>
      </c>
      <c r="E73" s="39"/>
      <c r="F73" s="77"/>
      <c r="G73" s="39">
        <v>1</v>
      </c>
      <c r="H73" s="39">
        <v>1</v>
      </c>
      <c r="I73" s="77">
        <f t="shared" si="4"/>
        <v>7500</v>
      </c>
      <c r="J73" s="77"/>
    </row>
    <row r="74" spans="1:10" ht="12.75">
      <c r="A74" s="193" t="s">
        <v>297</v>
      </c>
      <c r="B74" s="39">
        <v>185</v>
      </c>
      <c r="C74" s="162" t="s">
        <v>46</v>
      </c>
      <c r="D74" s="77">
        <v>4000</v>
      </c>
      <c r="E74" s="39"/>
      <c r="F74" s="77"/>
      <c r="G74" s="39">
        <v>1</v>
      </c>
      <c r="H74" s="39">
        <v>3</v>
      </c>
      <c r="I74" s="77">
        <f t="shared" si="4"/>
        <v>12000</v>
      </c>
      <c r="J74" s="77"/>
    </row>
    <row r="75" spans="1:10" ht="13.5" thickBot="1">
      <c r="A75" s="217" t="s">
        <v>528</v>
      </c>
      <c r="B75" s="195">
        <v>324</v>
      </c>
      <c r="C75" s="218" t="s">
        <v>46</v>
      </c>
      <c r="D75" s="196">
        <v>5000</v>
      </c>
      <c r="E75" s="195"/>
      <c r="F75" s="196"/>
      <c r="G75" s="195">
        <v>1</v>
      </c>
      <c r="H75" s="195">
        <v>1</v>
      </c>
      <c r="I75" s="196">
        <f t="shared" si="4"/>
        <v>5000</v>
      </c>
      <c r="J75" s="77"/>
    </row>
    <row r="76" spans="1:10" ht="42" customHeight="1" thickBot="1">
      <c r="A76" s="576" t="str">
        <f>Gerencia!B37</f>
        <v>1.8 Incidir en la municipalidad de Sayaxche y el MARN para la construcción de las plantas de tratamiento de desechos sólidos y líquidos en la cabecera municipal.</v>
      </c>
      <c r="B76" s="576"/>
      <c r="C76" s="577"/>
      <c r="D76" s="538" t="s">
        <v>28</v>
      </c>
      <c r="E76" s="548"/>
      <c r="F76" s="84"/>
      <c r="G76" s="85"/>
      <c r="H76" s="86"/>
      <c r="I76" s="186">
        <f>+I77+I78+I79+I80</f>
        <v>3679.85</v>
      </c>
      <c r="J76" s="84"/>
    </row>
    <row r="77" spans="1:10" ht="12.75">
      <c r="A77" s="74" t="s">
        <v>41</v>
      </c>
      <c r="B77" s="75">
        <v>262</v>
      </c>
      <c r="C77" s="253" t="s">
        <v>42</v>
      </c>
      <c r="D77" s="254">
        <v>33.99</v>
      </c>
      <c r="E77" s="75"/>
      <c r="F77" s="76"/>
      <c r="G77" s="75">
        <v>1</v>
      </c>
      <c r="H77" s="75">
        <v>10</v>
      </c>
      <c r="I77" s="76">
        <f>+D77*H77</f>
        <v>339.90000000000003</v>
      </c>
      <c r="J77" s="77"/>
    </row>
    <row r="78" spans="1:10" ht="12.75">
      <c r="A78" s="193" t="s">
        <v>613</v>
      </c>
      <c r="B78" s="39">
        <v>262</v>
      </c>
      <c r="C78" s="39" t="s">
        <v>42</v>
      </c>
      <c r="D78" s="77">
        <v>37.99</v>
      </c>
      <c r="E78" s="39"/>
      <c r="F78" s="77"/>
      <c r="G78" s="39">
        <v>1</v>
      </c>
      <c r="H78" s="39">
        <v>5</v>
      </c>
      <c r="I78" s="77">
        <f>+D78*H78</f>
        <v>189.95000000000002</v>
      </c>
      <c r="J78" s="77"/>
    </row>
    <row r="79" spans="1:10" ht="12.75">
      <c r="A79" s="40" t="s">
        <v>186</v>
      </c>
      <c r="B79" s="39">
        <v>211</v>
      </c>
      <c r="C79" s="39" t="s">
        <v>46</v>
      </c>
      <c r="D79" s="77">
        <v>50</v>
      </c>
      <c r="E79" s="39"/>
      <c r="F79" s="77"/>
      <c r="G79" s="39">
        <v>1</v>
      </c>
      <c r="H79" s="39">
        <v>45</v>
      </c>
      <c r="I79" s="77">
        <f>+D79*H79</f>
        <v>2250</v>
      </c>
      <c r="J79" s="77"/>
    </row>
    <row r="80" spans="1:10" ht="13.5" thickBot="1">
      <c r="A80" s="194" t="s">
        <v>187</v>
      </c>
      <c r="B80" s="195">
        <v>211</v>
      </c>
      <c r="C80" s="195" t="s">
        <v>46</v>
      </c>
      <c r="D80" s="196">
        <v>20</v>
      </c>
      <c r="E80" s="195"/>
      <c r="F80" s="196"/>
      <c r="G80" s="195">
        <v>1</v>
      </c>
      <c r="H80" s="195">
        <v>45</v>
      </c>
      <c r="I80" s="196">
        <f>+D80*H80</f>
        <v>900</v>
      </c>
      <c r="J80" s="77"/>
    </row>
    <row r="81" spans="1:10" ht="24.75" customHeight="1" thickBot="1">
      <c r="A81" s="182" t="s">
        <v>491</v>
      </c>
      <c r="B81" s="183"/>
      <c r="C81" s="184"/>
      <c r="D81" s="66"/>
      <c r="E81" s="66"/>
      <c r="F81" s="66"/>
      <c r="G81" s="66"/>
      <c r="H81" s="66"/>
      <c r="I81" s="208">
        <f>I82</f>
        <v>905754.6499999999</v>
      </c>
      <c r="J81" s="67"/>
    </row>
    <row r="82" spans="1:10" ht="74.25" customHeight="1" thickBot="1">
      <c r="A82" s="588" t="s">
        <v>754</v>
      </c>
      <c r="B82" s="588"/>
      <c r="C82" s="588"/>
      <c r="D82" s="77"/>
      <c r="E82" s="39"/>
      <c r="F82" s="77"/>
      <c r="G82" s="39"/>
      <c r="H82" s="39"/>
      <c r="I82" s="273">
        <f>+SUM(I83,I96,I134)</f>
        <v>905754.6499999999</v>
      </c>
      <c r="J82" s="77"/>
    </row>
    <row r="83" spans="1:10" ht="60.75" customHeight="1" thickBot="1">
      <c r="A83" s="584" t="str">
        <f>Gerencia!B50</f>
        <v>1.9 Fortalecer la mesa de diálogo-Sayaxché, a través del estado  y ONG's, con el fin de mejorar su capacidad de apoyar las áreas protegidas (participación - COCODE, equipo, funcionamiento, ampliación programa de arrendamiento tierras con opción a compra, etc)</v>
      </c>
      <c r="B83" s="585"/>
      <c r="C83" s="586"/>
      <c r="D83" s="538" t="s">
        <v>28</v>
      </c>
      <c r="E83" s="548"/>
      <c r="F83" s="84"/>
      <c r="G83" s="85"/>
      <c r="H83" s="86"/>
      <c r="I83" s="186">
        <f>+I84+I85+I86+I87+I88+I89+I90+I91+I92+I93+I94+I95</f>
        <v>106123.85</v>
      </c>
      <c r="J83" s="84"/>
    </row>
    <row r="84" spans="1:10" ht="12.75">
      <c r="A84" s="74" t="s">
        <v>41</v>
      </c>
      <c r="B84" s="75">
        <v>262</v>
      </c>
      <c r="C84" s="253" t="s">
        <v>42</v>
      </c>
      <c r="D84" s="254">
        <v>33.99</v>
      </c>
      <c r="E84" s="75"/>
      <c r="F84" s="76"/>
      <c r="G84" s="75">
        <v>1</v>
      </c>
      <c r="H84" s="75">
        <v>80</v>
      </c>
      <c r="I84" s="76">
        <f aca="true" t="shared" si="5" ref="I84:I95">+D84*H84</f>
        <v>2719.2000000000003</v>
      </c>
      <c r="J84" s="77"/>
    </row>
    <row r="85" spans="1:10" ht="12.75">
      <c r="A85" s="193" t="s">
        <v>613</v>
      </c>
      <c r="B85" s="39">
        <v>262</v>
      </c>
      <c r="C85" s="39" t="s">
        <v>42</v>
      </c>
      <c r="D85" s="77">
        <v>37.99</v>
      </c>
      <c r="E85" s="39"/>
      <c r="F85" s="77"/>
      <c r="G85" s="39">
        <v>1</v>
      </c>
      <c r="H85" s="39">
        <v>35</v>
      </c>
      <c r="I85" s="77">
        <f t="shared" si="5"/>
        <v>1329.65</v>
      </c>
      <c r="J85" s="77"/>
    </row>
    <row r="86" spans="1:10" ht="12.75">
      <c r="A86" s="40" t="s">
        <v>186</v>
      </c>
      <c r="B86" s="39">
        <v>211</v>
      </c>
      <c r="C86" s="39" t="s">
        <v>46</v>
      </c>
      <c r="D86" s="77">
        <v>50</v>
      </c>
      <c r="E86" s="39"/>
      <c r="F86" s="77"/>
      <c r="G86" s="39">
        <v>1</v>
      </c>
      <c r="H86" s="39">
        <v>140</v>
      </c>
      <c r="I86" s="77">
        <f t="shared" si="5"/>
        <v>7000</v>
      </c>
      <c r="J86" s="77"/>
    </row>
    <row r="87" spans="1:10" ht="12.75">
      <c r="A87" s="40" t="s">
        <v>187</v>
      </c>
      <c r="B87" s="39">
        <v>211</v>
      </c>
      <c r="C87" s="39" t="s">
        <v>46</v>
      </c>
      <c r="D87" s="77">
        <v>20</v>
      </c>
      <c r="E87" s="39"/>
      <c r="F87" s="77"/>
      <c r="G87" s="39">
        <v>1</v>
      </c>
      <c r="H87" s="39">
        <v>140</v>
      </c>
      <c r="I87" s="77">
        <f t="shared" si="5"/>
        <v>2800</v>
      </c>
      <c r="J87" s="77"/>
    </row>
    <row r="88" spans="1:10" ht="12.75">
      <c r="A88" s="40" t="s">
        <v>71</v>
      </c>
      <c r="B88" s="39">
        <v>241</v>
      </c>
      <c r="C88" s="39" t="s">
        <v>72</v>
      </c>
      <c r="D88" s="77">
        <v>40</v>
      </c>
      <c r="E88" s="39"/>
      <c r="F88" s="77"/>
      <c r="G88" s="39">
        <v>1</v>
      </c>
      <c r="H88" s="39">
        <v>2</v>
      </c>
      <c r="I88" s="77">
        <f t="shared" si="5"/>
        <v>80</v>
      </c>
      <c r="J88" s="77"/>
    </row>
    <row r="89" spans="1:10" ht="12.75">
      <c r="A89" s="40" t="s">
        <v>73</v>
      </c>
      <c r="B89" s="39">
        <v>241</v>
      </c>
      <c r="C89" s="39" t="s">
        <v>72</v>
      </c>
      <c r="D89" s="77">
        <v>45</v>
      </c>
      <c r="E89" s="39"/>
      <c r="F89" s="77"/>
      <c r="G89" s="39">
        <v>1</v>
      </c>
      <c r="H89" s="39">
        <v>2</v>
      </c>
      <c r="I89" s="77">
        <f t="shared" si="5"/>
        <v>90</v>
      </c>
      <c r="J89" s="77"/>
    </row>
    <row r="90" spans="1:10" ht="12.75">
      <c r="A90" s="40" t="s">
        <v>74</v>
      </c>
      <c r="B90" s="39">
        <v>243</v>
      </c>
      <c r="C90" s="39" t="s">
        <v>59</v>
      </c>
      <c r="D90" s="77">
        <v>10</v>
      </c>
      <c r="E90" s="39"/>
      <c r="F90" s="77"/>
      <c r="G90" s="255">
        <v>1</v>
      </c>
      <c r="H90" s="39">
        <v>2</v>
      </c>
      <c r="I90" s="77">
        <f t="shared" si="5"/>
        <v>20</v>
      </c>
      <c r="J90" s="77"/>
    </row>
    <row r="91" spans="1:10" ht="12.75">
      <c r="A91" s="40" t="s">
        <v>75</v>
      </c>
      <c r="B91" s="39">
        <v>243</v>
      </c>
      <c r="C91" s="39" t="s">
        <v>59</v>
      </c>
      <c r="D91" s="77">
        <v>10</v>
      </c>
      <c r="E91" s="39"/>
      <c r="F91" s="77"/>
      <c r="G91" s="38">
        <v>1</v>
      </c>
      <c r="H91" s="39">
        <v>2</v>
      </c>
      <c r="I91" s="77">
        <f t="shared" si="5"/>
        <v>20</v>
      </c>
      <c r="J91" s="77"/>
    </row>
    <row r="92" spans="1:10" ht="12.75">
      <c r="A92" s="40" t="s">
        <v>76</v>
      </c>
      <c r="B92" s="39">
        <v>243</v>
      </c>
      <c r="C92" s="39" t="s">
        <v>59</v>
      </c>
      <c r="D92" s="77">
        <v>15</v>
      </c>
      <c r="E92" s="39"/>
      <c r="F92" s="77"/>
      <c r="G92" s="39">
        <v>1</v>
      </c>
      <c r="H92" s="39">
        <v>1</v>
      </c>
      <c r="I92" s="77">
        <f t="shared" si="5"/>
        <v>15</v>
      </c>
      <c r="J92" s="77"/>
    </row>
    <row r="93" spans="1:10" ht="12.75">
      <c r="A93" s="191" t="s">
        <v>160</v>
      </c>
      <c r="B93" s="42">
        <v>244</v>
      </c>
      <c r="C93" s="42" t="s">
        <v>59</v>
      </c>
      <c r="D93" s="77">
        <v>50</v>
      </c>
      <c r="E93" s="39"/>
      <c r="F93" s="77"/>
      <c r="G93" s="39">
        <v>1</v>
      </c>
      <c r="H93" s="39">
        <v>1</v>
      </c>
      <c r="I93" s="77">
        <f>+D93*H93</f>
        <v>50</v>
      </c>
      <c r="J93" s="77"/>
    </row>
    <row r="94" spans="1:10" ht="12.75">
      <c r="A94" s="193" t="s">
        <v>297</v>
      </c>
      <c r="B94" s="39">
        <v>185</v>
      </c>
      <c r="C94" s="162" t="s">
        <v>46</v>
      </c>
      <c r="D94" s="77">
        <v>4000</v>
      </c>
      <c r="E94" s="39"/>
      <c r="F94" s="77"/>
      <c r="G94" s="39">
        <v>1</v>
      </c>
      <c r="H94" s="39">
        <v>2</v>
      </c>
      <c r="I94" s="77">
        <f>+D94*H94</f>
        <v>8000</v>
      </c>
      <c r="J94" s="77"/>
    </row>
    <row r="95" spans="1:10" ht="13.5" thickBot="1">
      <c r="A95" s="191" t="s">
        <v>290</v>
      </c>
      <c r="B95" s="42">
        <v>189</v>
      </c>
      <c r="C95" s="42" t="s">
        <v>46</v>
      </c>
      <c r="D95" s="77">
        <v>84000</v>
      </c>
      <c r="E95" s="39"/>
      <c r="F95" s="77"/>
      <c r="G95" s="39">
        <v>1</v>
      </c>
      <c r="H95" s="39">
        <v>1</v>
      </c>
      <c r="I95" s="77">
        <f t="shared" si="5"/>
        <v>84000</v>
      </c>
      <c r="J95" s="77"/>
    </row>
    <row r="96" spans="1:10" ht="50.25" customHeight="1" thickBot="1">
      <c r="A96" s="584" t="str">
        <f>Gerencia!B55</f>
        <v>1.10 Establecer una unidad técnica regional en forma conjunta IDAEH, CONAP, MUNICIPALIDAD Y SOCIEDAD CIVIL (arqueología, restauración, uso público, biologiá y relaciones comunitarias)</v>
      </c>
      <c r="B96" s="585"/>
      <c r="C96" s="586"/>
      <c r="D96" s="538" t="s">
        <v>28</v>
      </c>
      <c r="E96" s="548"/>
      <c r="F96" s="84"/>
      <c r="G96" s="85"/>
      <c r="H96" s="86"/>
      <c r="I96" s="186">
        <f>+I97+I98+I99+I100+I101+I102+I103+I104+I105+I106+I107+I108+I109+I110+I111+I112+I113+I114+I115+I116+I117+I118+I119+I120+I121+I122+I123+I124+I125+I126+I127+I128+I129+I130+I131+I132+I133</f>
        <v>643571.5</v>
      </c>
      <c r="J96" s="84"/>
    </row>
    <row r="97" spans="1:10" ht="12.75">
      <c r="A97" s="174" t="s">
        <v>41</v>
      </c>
      <c r="B97" s="38">
        <v>262</v>
      </c>
      <c r="C97" s="177" t="s">
        <v>42</v>
      </c>
      <c r="D97" s="165">
        <v>33.99</v>
      </c>
      <c r="E97" s="39"/>
      <c r="F97" s="77"/>
      <c r="G97" s="39">
        <v>1</v>
      </c>
      <c r="H97" s="39">
        <v>1000</v>
      </c>
      <c r="I97" s="77">
        <f aca="true" t="shared" si="6" ref="I97:I131">+D97*H97</f>
        <v>33990</v>
      </c>
      <c r="J97" s="77"/>
    </row>
    <row r="98" spans="1:10" ht="12.75">
      <c r="A98" s="191" t="s">
        <v>43</v>
      </c>
      <c r="B98" s="39">
        <v>262</v>
      </c>
      <c r="C98" s="39" t="s">
        <v>42</v>
      </c>
      <c r="D98" s="77">
        <v>37.99</v>
      </c>
      <c r="E98" s="39"/>
      <c r="F98" s="77"/>
      <c r="G98" s="39">
        <v>1</v>
      </c>
      <c r="H98" s="39">
        <v>450</v>
      </c>
      <c r="I98" s="77">
        <f t="shared" si="6"/>
        <v>17095.5</v>
      </c>
      <c r="J98" s="77"/>
    </row>
    <row r="99" spans="1:10" ht="12.75">
      <c r="A99" s="173" t="s">
        <v>288</v>
      </c>
      <c r="B99" s="42">
        <v>324</v>
      </c>
      <c r="C99" s="161" t="s">
        <v>46</v>
      </c>
      <c r="D99" s="77">
        <v>3500</v>
      </c>
      <c r="E99" s="42"/>
      <c r="F99" s="77"/>
      <c r="G99" s="39">
        <v>1</v>
      </c>
      <c r="H99" s="42">
        <v>2</v>
      </c>
      <c r="I99" s="77">
        <f t="shared" si="6"/>
        <v>7000</v>
      </c>
      <c r="J99" s="77"/>
    </row>
    <row r="100" spans="1:10" ht="12.75">
      <c r="A100" s="173" t="s">
        <v>289</v>
      </c>
      <c r="B100" s="42">
        <v>299</v>
      </c>
      <c r="C100" s="161" t="s">
        <v>46</v>
      </c>
      <c r="D100" s="77">
        <v>4000</v>
      </c>
      <c r="E100" s="42"/>
      <c r="F100" s="77"/>
      <c r="G100" s="39">
        <v>1</v>
      </c>
      <c r="H100" s="42">
        <v>2</v>
      </c>
      <c r="I100" s="77">
        <f t="shared" si="6"/>
        <v>8000</v>
      </c>
      <c r="J100" s="77"/>
    </row>
    <row r="101" spans="1:10" ht="12.75">
      <c r="A101" s="40" t="s">
        <v>47</v>
      </c>
      <c r="B101" s="39">
        <v>297</v>
      </c>
      <c r="C101" s="162" t="s">
        <v>46</v>
      </c>
      <c r="D101" s="77">
        <v>6</v>
      </c>
      <c r="E101" s="39"/>
      <c r="F101" s="77"/>
      <c r="G101" s="39">
        <v>1</v>
      </c>
      <c r="H101" s="39">
        <v>20</v>
      </c>
      <c r="I101" s="77">
        <f t="shared" si="6"/>
        <v>120</v>
      </c>
      <c r="J101" s="77"/>
    </row>
    <row r="102" spans="1:10" ht="12.75">
      <c r="A102" s="193" t="s">
        <v>300</v>
      </c>
      <c r="B102" s="39">
        <v>328</v>
      </c>
      <c r="C102" s="39" t="s">
        <v>46</v>
      </c>
      <c r="D102" s="77">
        <v>7200</v>
      </c>
      <c r="E102" s="39"/>
      <c r="F102" s="77"/>
      <c r="G102" s="39">
        <v>1</v>
      </c>
      <c r="H102" s="39">
        <v>3</v>
      </c>
      <c r="I102" s="77">
        <f t="shared" si="6"/>
        <v>21600</v>
      </c>
      <c r="J102" s="77"/>
    </row>
    <row r="103" spans="1:10" ht="12.75">
      <c r="A103" s="191" t="s">
        <v>162</v>
      </c>
      <c r="B103" s="39">
        <v>267</v>
      </c>
      <c r="C103" s="39" t="s">
        <v>46</v>
      </c>
      <c r="D103" s="77">
        <v>250</v>
      </c>
      <c r="E103" s="39"/>
      <c r="F103" s="77"/>
      <c r="G103" s="39">
        <v>1</v>
      </c>
      <c r="H103" s="39">
        <v>10</v>
      </c>
      <c r="I103" s="77">
        <f t="shared" si="6"/>
        <v>2500</v>
      </c>
      <c r="J103" s="77"/>
    </row>
    <row r="104" spans="1:10" ht="12.75">
      <c r="A104" s="191" t="s">
        <v>189</v>
      </c>
      <c r="B104" s="39">
        <v>244</v>
      </c>
      <c r="C104" s="39" t="s">
        <v>46</v>
      </c>
      <c r="D104" s="77">
        <v>10</v>
      </c>
      <c r="E104" s="39"/>
      <c r="F104" s="77"/>
      <c r="G104" s="39">
        <v>1</v>
      </c>
      <c r="H104" s="39">
        <v>10</v>
      </c>
      <c r="I104" s="77">
        <f t="shared" si="6"/>
        <v>100</v>
      </c>
      <c r="J104" s="77"/>
    </row>
    <row r="105" spans="1:10" ht="12.75">
      <c r="A105" s="193" t="s">
        <v>316</v>
      </c>
      <c r="B105" s="39">
        <v>291</v>
      </c>
      <c r="C105" s="39" t="s">
        <v>54</v>
      </c>
      <c r="D105" s="77">
        <v>13</v>
      </c>
      <c r="E105" s="39"/>
      <c r="F105" s="77"/>
      <c r="G105" s="39">
        <v>1</v>
      </c>
      <c r="H105" s="39">
        <v>2</v>
      </c>
      <c r="I105" s="77">
        <f t="shared" si="6"/>
        <v>26</v>
      </c>
      <c r="J105" s="77"/>
    </row>
    <row r="106" spans="1:10" ht="12.75">
      <c r="A106" s="193" t="s">
        <v>291</v>
      </c>
      <c r="B106" s="39">
        <v>249</v>
      </c>
      <c r="C106" s="39" t="s">
        <v>46</v>
      </c>
      <c r="D106" s="77">
        <v>20</v>
      </c>
      <c r="E106" s="39"/>
      <c r="F106" s="77"/>
      <c r="G106" s="39">
        <v>1</v>
      </c>
      <c r="H106" s="39">
        <v>2</v>
      </c>
      <c r="I106" s="77">
        <f t="shared" si="6"/>
        <v>40</v>
      </c>
      <c r="J106" s="77"/>
    </row>
    <row r="107" spans="1:10" ht="12.75">
      <c r="A107" s="40" t="s">
        <v>84</v>
      </c>
      <c r="B107" s="39">
        <v>262</v>
      </c>
      <c r="C107" s="81" t="s">
        <v>42</v>
      </c>
      <c r="D107" s="77">
        <v>140</v>
      </c>
      <c r="E107" s="39"/>
      <c r="F107" s="77"/>
      <c r="G107" s="39">
        <v>1</v>
      </c>
      <c r="H107" s="39">
        <v>15</v>
      </c>
      <c r="I107" s="77">
        <f t="shared" si="6"/>
        <v>2100</v>
      </c>
      <c r="J107" s="77"/>
    </row>
    <row r="108" spans="1:10" ht="12.75">
      <c r="A108" s="40" t="s">
        <v>49</v>
      </c>
      <c r="B108" s="39">
        <v>262</v>
      </c>
      <c r="C108" s="39" t="s">
        <v>50</v>
      </c>
      <c r="D108" s="77">
        <v>55</v>
      </c>
      <c r="E108" s="39"/>
      <c r="F108" s="77"/>
      <c r="G108" s="39">
        <v>1</v>
      </c>
      <c r="H108" s="39">
        <v>20</v>
      </c>
      <c r="I108" s="77">
        <f t="shared" si="6"/>
        <v>1100</v>
      </c>
      <c r="J108" s="77"/>
    </row>
    <row r="109" spans="1:10" ht="12.75">
      <c r="A109" s="193" t="s">
        <v>299</v>
      </c>
      <c r="B109" s="39">
        <v>267</v>
      </c>
      <c r="C109" s="162" t="s">
        <v>46</v>
      </c>
      <c r="D109" s="77">
        <v>350</v>
      </c>
      <c r="E109" s="39"/>
      <c r="F109" s="77"/>
      <c r="G109" s="39">
        <v>1</v>
      </c>
      <c r="H109" s="39">
        <v>2</v>
      </c>
      <c r="I109" s="77">
        <f t="shared" si="6"/>
        <v>700</v>
      </c>
      <c r="J109" s="77"/>
    </row>
    <row r="110" spans="1:10" ht="12.75">
      <c r="A110" s="193" t="s">
        <v>302</v>
      </c>
      <c r="B110" s="39">
        <v>328</v>
      </c>
      <c r="C110" s="162" t="s">
        <v>46</v>
      </c>
      <c r="D110" s="77">
        <v>2000</v>
      </c>
      <c r="E110" s="39"/>
      <c r="F110" s="77"/>
      <c r="G110" s="39">
        <v>1</v>
      </c>
      <c r="H110" s="39">
        <v>2</v>
      </c>
      <c r="I110" s="77">
        <f t="shared" si="6"/>
        <v>4000</v>
      </c>
      <c r="J110" s="77"/>
    </row>
    <row r="111" spans="1:10" ht="12.75">
      <c r="A111" s="193" t="s">
        <v>303</v>
      </c>
      <c r="B111" s="39">
        <v>325</v>
      </c>
      <c r="C111" s="162" t="s">
        <v>46</v>
      </c>
      <c r="D111" s="77">
        <v>180000</v>
      </c>
      <c r="E111" s="39"/>
      <c r="F111" s="77"/>
      <c r="G111" s="39">
        <v>1</v>
      </c>
      <c r="H111" s="39">
        <v>1</v>
      </c>
      <c r="I111" s="77">
        <f t="shared" si="6"/>
        <v>180000</v>
      </c>
      <c r="J111" s="77"/>
    </row>
    <row r="112" spans="1:10" ht="12.75">
      <c r="A112" s="193" t="s">
        <v>304</v>
      </c>
      <c r="B112" s="39">
        <v>325</v>
      </c>
      <c r="C112" s="162" t="s">
        <v>46</v>
      </c>
      <c r="D112" s="77">
        <v>35000</v>
      </c>
      <c r="E112" s="39"/>
      <c r="F112" s="77"/>
      <c r="G112" s="39">
        <v>1</v>
      </c>
      <c r="H112" s="39">
        <v>1</v>
      </c>
      <c r="I112" s="77">
        <f t="shared" si="6"/>
        <v>35000</v>
      </c>
      <c r="J112" s="77"/>
    </row>
    <row r="113" spans="1:10" ht="12.75">
      <c r="A113" s="193" t="s">
        <v>772</v>
      </c>
      <c r="B113" s="162">
        <v>325</v>
      </c>
      <c r="C113" s="162" t="s">
        <v>46</v>
      </c>
      <c r="D113" s="164">
        <v>10000</v>
      </c>
      <c r="E113" s="162"/>
      <c r="F113" s="164"/>
      <c r="G113" s="162"/>
      <c r="H113" s="162">
        <v>1</v>
      </c>
      <c r="I113" s="164">
        <f t="shared" si="6"/>
        <v>10000</v>
      </c>
      <c r="J113" s="77"/>
    </row>
    <row r="114" spans="1:10" ht="12.75">
      <c r="A114" s="193" t="s">
        <v>771</v>
      </c>
      <c r="B114" s="162">
        <v>330</v>
      </c>
      <c r="C114" s="162" t="s">
        <v>46</v>
      </c>
      <c r="D114" s="164">
        <v>40000</v>
      </c>
      <c r="E114" s="162"/>
      <c r="F114" s="164"/>
      <c r="G114" s="162">
        <v>1</v>
      </c>
      <c r="H114" s="162">
        <v>1</v>
      </c>
      <c r="I114" s="164">
        <f t="shared" si="6"/>
        <v>40000</v>
      </c>
      <c r="J114" s="77"/>
    </row>
    <row r="115" spans="1:10" ht="12.75">
      <c r="A115" s="193" t="s">
        <v>306</v>
      </c>
      <c r="B115" s="39">
        <v>322</v>
      </c>
      <c r="C115" s="162" t="s">
        <v>46</v>
      </c>
      <c r="D115" s="77">
        <v>800</v>
      </c>
      <c r="E115" s="39"/>
      <c r="F115" s="77"/>
      <c r="G115" s="39">
        <v>1</v>
      </c>
      <c r="H115" s="39">
        <v>5</v>
      </c>
      <c r="I115" s="77">
        <f t="shared" si="6"/>
        <v>4000</v>
      </c>
      <c r="J115" s="77"/>
    </row>
    <row r="116" spans="1:10" ht="12.75">
      <c r="A116" s="193" t="s">
        <v>307</v>
      </c>
      <c r="B116" s="39">
        <v>322</v>
      </c>
      <c r="C116" s="162" t="s">
        <v>46</v>
      </c>
      <c r="D116" s="77">
        <v>400</v>
      </c>
      <c r="E116" s="39"/>
      <c r="F116" s="77"/>
      <c r="G116" s="39">
        <v>1</v>
      </c>
      <c r="H116" s="39">
        <v>5</v>
      </c>
      <c r="I116" s="77">
        <f t="shared" si="6"/>
        <v>2000</v>
      </c>
      <c r="J116" s="77"/>
    </row>
    <row r="117" spans="1:10" ht="12.75">
      <c r="A117" s="193" t="s">
        <v>308</v>
      </c>
      <c r="B117" s="39">
        <v>322</v>
      </c>
      <c r="C117" s="162" t="s">
        <v>46</v>
      </c>
      <c r="D117" s="77">
        <v>500</v>
      </c>
      <c r="E117" s="39"/>
      <c r="F117" s="77"/>
      <c r="G117" s="39">
        <v>1</v>
      </c>
      <c r="H117" s="39">
        <v>2</v>
      </c>
      <c r="I117" s="77">
        <f t="shared" si="6"/>
        <v>1000</v>
      </c>
      <c r="J117" s="77"/>
    </row>
    <row r="118" spans="1:10" ht="12.75">
      <c r="A118" s="193" t="s">
        <v>309</v>
      </c>
      <c r="B118" s="39">
        <v>322</v>
      </c>
      <c r="C118" s="162" t="s">
        <v>46</v>
      </c>
      <c r="D118" s="77">
        <v>1700</v>
      </c>
      <c r="E118" s="39"/>
      <c r="F118" s="77"/>
      <c r="G118" s="39">
        <v>1</v>
      </c>
      <c r="H118" s="39">
        <v>2</v>
      </c>
      <c r="I118" s="77">
        <f t="shared" si="6"/>
        <v>3400</v>
      </c>
      <c r="J118" s="77"/>
    </row>
    <row r="119" spans="1:10" ht="12.75">
      <c r="A119" s="193" t="s">
        <v>311</v>
      </c>
      <c r="B119" s="39">
        <v>214</v>
      </c>
      <c r="C119" s="162" t="s">
        <v>46</v>
      </c>
      <c r="D119" s="77">
        <v>1000</v>
      </c>
      <c r="E119" s="39"/>
      <c r="F119" s="77"/>
      <c r="G119" s="39">
        <v>1</v>
      </c>
      <c r="H119" s="39">
        <v>1</v>
      </c>
      <c r="I119" s="77">
        <f t="shared" si="6"/>
        <v>1000</v>
      </c>
      <c r="J119" s="77"/>
    </row>
    <row r="120" spans="1:10" ht="12.75">
      <c r="A120" s="193" t="s">
        <v>310</v>
      </c>
      <c r="B120" s="39">
        <v>214</v>
      </c>
      <c r="C120" s="162" t="s">
        <v>46</v>
      </c>
      <c r="D120" s="77">
        <v>250</v>
      </c>
      <c r="E120" s="39"/>
      <c r="F120" s="77"/>
      <c r="G120" s="39">
        <v>1</v>
      </c>
      <c r="H120" s="39">
        <v>6</v>
      </c>
      <c r="I120" s="77">
        <f t="shared" si="6"/>
        <v>1500</v>
      </c>
      <c r="J120" s="77"/>
    </row>
    <row r="121" spans="1:10" ht="12.75">
      <c r="A121" s="40" t="s">
        <v>45</v>
      </c>
      <c r="B121" s="39">
        <v>299</v>
      </c>
      <c r="C121" s="39" t="s">
        <v>46</v>
      </c>
      <c r="D121" s="77">
        <v>250</v>
      </c>
      <c r="E121" s="39"/>
      <c r="F121" s="77"/>
      <c r="G121" s="39">
        <v>1</v>
      </c>
      <c r="H121" s="39">
        <v>20</v>
      </c>
      <c r="I121" s="77">
        <f t="shared" si="6"/>
        <v>5000</v>
      </c>
      <c r="J121" s="77"/>
    </row>
    <row r="122" spans="1:10" ht="12.75">
      <c r="A122" s="173" t="s">
        <v>762</v>
      </c>
      <c r="B122" s="39">
        <v>165</v>
      </c>
      <c r="C122" s="39" t="s">
        <v>46</v>
      </c>
      <c r="D122" s="77">
        <v>5000</v>
      </c>
      <c r="E122" s="39"/>
      <c r="F122" s="77"/>
      <c r="G122" s="39">
        <v>1</v>
      </c>
      <c r="H122" s="39">
        <v>6</v>
      </c>
      <c r="I122" s="77">
        <f t="shared" si="6"/>
        <v>30000</v>
      </c>
      <c r="J122" s="77"/>
    </row>
    <row r="123" spans="1:10" ht="12.75">
      <c r="A123" s="40" t="s">
        <v>144</v>
      </c>
      <c r="B123" s="39">
        <v>298</v>
      </c>
      <c r="C123" s="39" t="s">
        <v>46</v>
      </c>
      <c r="D123" s="77">
        <v>100</v>
      </c>
      <c r="E123" s="39"/>
      <c r="F123" s="77"/>
      <c r="G123" s="39">
        <v>1</v>
      </c>
      <c r="H123" s="39">
        <v>5</v>
      </c>
      <c r="I123" s="77">
        <f t="shared" si="6"/>
        <v>500</v>
      </c>
      <c r="J123" s="77"/>
    </row>
    <row r="124" spans="1:10" ht="12.75">
      <c r="A124" s="40" t="s">
        <v>145</v>
      </c>
      <c r="B124" s="39">
        <v>253</v>
      </c>
      <c r="C124" s="39" t="s">
        <v>46</v>
      </c>
      <c r="D124" s="77">
        <v>1600</v>
      </c>
      <c r="E124" s="39"/>
      <c r="F124" s="77"/>
      <c r="G124" s="39">
        <v>1</v>
      </c>
      <c r="H124" s="39">
        <v>8</v>
      </c>
      <c r="I124" s="77">
        <f t="shared" si="6"/>
        <v>12800</v>
      </c>
      <c r="J124" s="77"/>
    </row>
    <row r="125" spans="1:10" ht="12.75">
      <c r="A125" s="173" t="s">
        <v>763</v>
      </c>
      <c r="B125" s="39">
        <v>165</v>
      </c>
      <c r="C125" s="39" t="s">
        <v>46</v>
      </c>
      <c r="D125" s="77">
        <v>500</v>
      </c>
      <c r="E125" s="39"/>
      <c r="F125" s="77"/>
      <c r="G125" s="39">
        <v>1</v>
      </c>
      <c r="H125" s="39">
        <v>12</v>
      </c>
      <c r="I125" s="77">
        <f t="shared" si="6"/>
        <v>6000</v>
      </c>
      <c r="J125" s="77"/>
    </row>
    <row r="126" spans="1:10" ht="12.75">
      <c r="A126" s="40" t="s">
        <v>148</v>
      </c>
      <c r="B126" s="39">
        <v>165</v>
      </c>
      <c r="C126" s="39" t="s">
        <v>46</v>
      </c>
      <c r="D126" s="77">
        <v>400</v>
      </c>
      <c r="E126" s="39"/>
      <c r="F126" s="77"/>
      <c r="G126" s="39">
        <v>1</v>
      </c>
      <c r="H126" s="39">
        <v>3</v>
      </c>
      <c r="I126" s="77">
        <f t="shared" si="6"/>
        <v>1200</v>
      </c>
      <c r="J126" s="77"/>
    </row>
    <row r="127" spans="1:10" ht="12.75">
      <c r="A127" s="193" t="s">
        <v>312</v>
      </c>
      <c r="B127" s="39">
        <v>186</v>
      </c>
      <c r="C127" s="39" t="s">
        <v>153</v>
      </c>
      <c r="D127" s="77">
        <v>300</v>
      </c>
      <c r="E127" s="39"/>
      <c r="F127" s="77"/>
      <c r="G127" s="39">
        <v>1</v>
      </c>
      <c r="H127" s="39">
        <v>12</v>
      </c>
      <c r="I127" s="77">
        <f t="shared" si="6"/>
        <v>3600</v>
      </c>
      <c r="J127" s="77"/>
    </row>
    <row r="128" spans="1:10" ht="12.75">
      <c r="A128" s="191" t="s">
        <v>154</v>
      </c>
      <c r="B128" s="39">
        <v>113</v>
      </c>
      <c r="C128" s="39" t="s">
        <v>153</v>
      </c>
      <c r="D128" s="77">
        <v>1000</v>
      </c>
      <c r="E128" s="39"/>
      <c r="F128" s="77"/>
      <c r="G128" s="39">
        <v>1</v>
      </c>
      <c r="H128" s="39">
        <v>12</v>
      </c>
      <c r="I128" s="77">
        <f t="shared" si="6"/>
        <v>12000</v>
      </c>
      <c r="J128" s="77"/>
    </row>
    <row r="129" spans="1:10" ht="12.75">
      <c r="A129" s="193" t="s">
        <v>313</v>
      </c>
      <c r="B129" s="39">
        <v>151</v>
      </c>
      <c r="C129" s="162" t="s">
        <v>153</v>
      </c>
      <c r="D129" s="77">
        <v>3500</v>
      </c>
      <c r="E129" s="39"/>
      <c r="F129" s="77"/>
      <c r="G129" s="39">
        <v>1</v>
      </c>
      <c r="H129" s="39">
        <v>12</v>
      </c>
      <c r="I129" s="77">
        <f t="shared" si="6"/>
        <v>42000</v>
      </c>
      <c r="J129" s="77"/>
    </row>
    <row r="130" spans="1:10" ht="12.75">
      <c r="A130" s="193" t="s">
        <v>314</v>
      </c>
      <c r="B130" s="39">
        <v>112</v>
      </c>
      <c r="C130" s="162" t="s">
        <v>153</v>
      </c>
      <c r="D130" s="77">
        <v>50</v>
      </c>
      <c r="E130" s="39"/>
      <c r="F130" s="77"/>
      <c r="G130" s="39">
        <v>1</v>
      </c>
      <c r="H130" s="39">
        <v>12</v>
      </c>
      <c r="I130" s="77">
        <f t="shared" si="6"/>
        <v>600</v>
      </c>
      <c r="J130" s="77"/>
    </row>
    <row r="131" spans="1:10" ht="12.75">
      <c r="A131" s="193" t="s">
        <v>379</v>
      </c>
      <c r="B131" s="39">
        <v>111</v>
      </c>
      <c r="C131" s="166" t="s">
        <v>153</v>
      </c>
      <c r="D131" s="77">
        <v>450</v>
      </c>
      <c r="E131" s="39"/>
      <c r="F131" s="77"/>
      <c r="G131" s="39">
        <v>1</v>
      </c>
      <c r="H131" s="39">
        <v>12</v>
      </c>
      <c r="I131" s="77">
        <f t="shared" si="6"/>
        <v>5400</v>
      </c>
      <c r="J131" s="77"/>
    </row>
    <row r="132" spans="1:10" ht="12.75">
      <c r="A132" s="173" t="s">
        <v>317</v>
      </c>
      <c r="B132" s="39">
        <v>142</v>
      </c>
      <c r="C132" s="166" t="s">
        <v>153</v>
      </c>
      <c r="D132" s="77">
        <v>350</v>
      </c>
      <c r="E132" s="39"/>
      <c r="F132" s="77"/>
      <c r="G132" s="39">
        <v>1</v>
      </c>
      <c r="H132" s="39">
        <v>12</v>
      </c>
      <c r="I132" s="77">
        <f>+D132*H132</f>
        <v>4200</v>
      </c>
      <c r="J132" s="77"/>
    </row>
    <row r="133" spans="1:10" ht="13.5" thickBot="1">
      <c r="A133" s="173" t="s">
        <v>290</v>
      </c>
      <c r="B133" s="39">
        <v>189</v>
      </c>
      <c r="C133" s="166" t="s">
        <v>46</v>
      </c>
      <c r="D133" s="77">
        <v>72000</v>
      </c>
      <c r="E133" s="39"/>
      <c r="F133" s="77"/>
      <c r="G133" s="39">
        <v>1</v>
      </c>
      <c r="H133" s="39">
        <v>2</v>
      </c>
      <c r="I133" s="77">
        <f>+D133*H133</f>
        <v>144000</v>
      </c>
      <c r="J133" s="77"/>
    </row>
    <row r="134" spans="1:10" ht="60.75" customHeight="1" thickBot="1">
      <c r="A134" s="584" t="str">
        <f>Gerencia!B60</f>
        <v>1.11 Descentralizar y fortalecer el manejo de las APSOP de la región promoviendo la coadministraición y/o comanejo de las mismas por grupos organizados locales que reciben acompañamiento y fortalecimiento institucional, previo diagnostico de las mismas.</v>
      </c>
      <c r="B134" s="585"/>
      <c r="C134" s="586"/>
      <c r="D134" s="538" t="s">
        <v>28</v>
      </c>
      <c r="E134" s="548"/>
      <c r="F134" s="84"/>
      <c r="G134" s="85"/>
      <c r="H134" s="86"/>
      <c r="I134" s="186">
        <f>+I135+I136+I137+I138+I139+I140+I141+I142</f>
        <v>156059.3</v>
      </c>
      <c r="J134" s="84"/>
    </row>
    <row r="135" spans="1:10" ht="11.25" customHeight="1">
      <c r="A135" s="74" t="s">
        <v>41</v>
      </c>
      <c r="B135" s="75">
        <v>262</v>
      </c>
      <c r="C135" s="253" t="s">
        <v>42</v>
      </c>
      <c r="D135" s="254">
        <v>33.99</v>
      </c>
      <c r="E135" s="75"/>
      <c r="F135" s="76"/>
      <c r="G135" s="75">
        <v>1</v>
      </c>
      <c r="H135" s="75">
        <v>50</v>
      </c>
      <c r="I135" s="76">
        <f aca="true" t="shared" si="7" ref="I135:I140">+D135*H135</f>
        <v>1699.5</v>
      </c>
      <c r="J135" s="77"/>
    </row>
    <row r="136" spans="1:10" ht="12.75">
      <c r="A136" s="193" t="s">
        <v>613</v>
      </c>
      <c r="B136" s="39">
        <v>262</v>
      </c>
      <c r="C136" s="39" t="s">
        <v>42</v>
      </c>
      <c r="D136" s="77">
        <v>37.99</v>
      </c>
      <c r="E136" s="39"/>
      <c r="F136" s="77"/>
      <c r="G136" s="39">
        <v>1</v>
      </c>
      <c r="H136" s="39">
        <v>20</v>
      </c>
      <c r="I136" s="77">
        <f t="shared" si="7"/>
        <v>759.8000000000001</v>
      </c>
      <c r="J136" s="77"/>
    </row>
    <row r="137" spans="1:10" ht="12.75">
      <c r="A137" s="40" t="s">
        <v>186</v>
      </c>
      <c r="B137" s="39">
        <v>211</v>
      </c>
      <c r="C137" s="39" t="s">
        <v>46</v>
      </c>
      <c r="D137" s="77">
        <v>50</v>
      </c>
      <c r="E137" s="39"/>
      <c r="F137" s="77"/>
      <c r="G137" s="39">
        <v>1</v>
      </c>
      <c r="H137" s="39">
        <v>50</v>
      </c>
      <c r="I137" s="77">
        <f t="shared" si="7"/>
        <v>2500</v>
      </c>
      <c r="J137" s="77"/>
    </row>
    <row r="138" spans="1:10" ht="12.75">
      <c r="A138" s="40" t="s">
        <v>187</v>
      </c>
      <c r="B138" s="39">
        <v>211</v>
      </c>
      <c r="C138" s="39" t="s">
        <v>46</v>
      </c>
      <c r="D138" s="77">
        <v>20</v>
      </c>
      <c r="E138" s="39"/>
      <c r="F138" s="77"/>
      <c r="G138" s="39">
        <v>1</v>
      </c>
      <c r="H138" s="39">
        <v>50</v>
      </c>
      <c r="I138" s="77">
        <f t="shared" si="7"/>
        <v>1000</v>
      </c>
      <c r="J138" s="77"/>
    </row>
    <row r="139" spans="1:10" ht="12.75">
      <c r="A139" s="40" t="s">
        <v>75</v>
      </c>
      <c r="B139" s="39">
        <v>243</v>
      </c>
      <c r="C139" s="39" t="s">
        <v>59</v>
      </c>
      <c r="D139" s="77">
        <v>10</v>
      </c>
      <c r="E139" s="39"/>
      <c r="F139" s="77"/>
      <c r="G139" s="39">
        <v>1</v>
      </c>
      <c r="H139" s="39">
        <v>2</v>
      </c>
      <c r="I139" s="77">
        <f t="shared" si="7"/>
        <v>20</v>
      </c>
      <c r="J139" s="77"/>
    </row>
    <row r="140" spans="1:10" ht="12.75">
      <c r="A140" s="40" t="s">
        <v>76</v>
      </c>
      <c r="B140" s="39">
        <v>243</v>
      </c>
      <c r="C140" s="39" t="s">
        <v>54</v>
      </c>
      <c r="D140" s="77">
        <v>15</v>
      </c>
      <c r="E140" s="39"/>
      <c r="F140" s="77"/>
      <c r="G140" s="39">
        <v>1</v>
      </c>
      <c r="H140" s="39">
        <v>2</v>
      </c>
      <c r="I140" s="77">
        <f t="shared" si="7"/>
        <v>30</v>
      </c>
      <c r="J140" s="77"/>
    </row>
    <row r="141" spans="1:10" ht="12.75">
      <c r="A141" s="191" t="s">
        <v>160</v>
      </c>
      <c r="B141" s="42">
        <v>244</v>
      </c>
      <c r="C141" s="42" t="s">
        <v>59</v>
      </c>
      <c r="D141" s="87">
        <v>50</v>
      </c>
      <c r="E141" s="42"/>
      <c r="F141" s="87"/>
      <c r="G141" s="39">
        <v>1</v>
      </c>
      <c r="H141" s="42">
        <v>1</v>
      </c>
      <c r="I141" s="87">
        <f>+D141*H141</f>
        <v>50</v>
      </c>
      <c r="J141" s="87"/>
    </row>
    <row r="142" spans="1:10" ht="13.5" thickBot="1">
      <c r="A142" s="217" t="s">
        <v>290</v>
      </c>
      <c r="B142" s="195">
        <v>189</v>
      </c>
      <c r="C142" s="218" t="s">
        <v>46</v>
      </c>
      <c r="D142" s="196">
        <v>150000</v>
      </c>
      <c r="E142" s="195"/>
      <c r="F142" s="196"/>
      <c r="G142" s="195">
        <v>1</v>
      </c>
      <c r="H142" s="195">
        <v>1</v>
      </c>
      <c r="I142" s="196">
        <f>+D142*H142</f>
        <v>150000</v>
      </c>
      <c r="J142" s="77"/>
    </row>
    <row r="143" spans="1:10" ht="25.5" customHeight="1" thickBot="1">
      <c r="A143" s="540" t="s">
        <v>427</v>
      </c>
      <c r="B143" s="541"/>
      <c r="C143" s="542"/>
      <c r="D143" s="66"/>
      <c r="E143" s="66"/>
      <c r="F143" s="66"/>
      <c r="G143" s="66"/>
      <c r="H143" s="66"/>
      <c r="I143" s="221">
        <f>+SUM(I145,I313,I331)</f>
        <v>4174654</v>
      </c>
      <c r="J143" s="67"/>
    </row>
    <row r="144" spans="1:10" ht="54" customHeight="1" thickBot="1">
      <c r="A144" s="607" t="s">
        <v>755</v>
      </c>
      <c r="B144" s="608"/>
      <c r="C144" s="609"/>
      <c r="D144" s="69"/>
      <c r="E144" s="64"/>
      <c r="F144" s="64"/>
      <c r="G144" s="64"/>
      <c r="H144" s="64"/>
      <c r="I144" s="207">
        <f>+SUM(I145,I313,I331)</f>
        <v>4174654</v>
      </c>
      <c r="J144" s="70"/>
    </row>
    <row r="145" spans="1:10" ht="48.75" customHeight="1" thickBot="1">
      <c r="A145" s="578" t="str">
        <f>+'Proteccion y Vigilancia'!B12</f>
        <v>2.1 Diseñar y ejecutar un plan de control y vigilancia del patrimonio natural y cultural entre CONAP, IDAEH, las fuerzas de seguridad y aliados de la sociedad civil, con el fin de evitar nuevas invasiones, saqueo, extracción ilícita de recursos naturales.</v>
      </c>
      <c r="B145" s="579"/>
      <c r="C145" s="580"/>
      <c r="D145" s="561" t="s">
        <v>28</v>
      </c>
      <c r="E145" s="583"/>
      <c r="F145" s="71"/>
      <c r="G145" s="72"/>
      <c r="H145" s="73"/>
      <c r="I145" s="222">
        <f>+I146+I147+I148+I149+I150+I151+I152+I153+I154+I155+I156+I157+I158+I159+I160+I161+I162+I163+I164+I165+I166+I167+I168+I169+I170+I171+I172+I173+I174+I175+I176+I177+I178+I179+I180+I181+I182+I183+I184+I185+I186+I187+I188+I189+I190+I191+I192+I193+I194+I195+I196+I197+I198+I199+I200+I201+I202+I203+I204+I205+I206+I207+I208+I209+I210+I211+I212+I213+I214+I215+I216+I217+I218+I219+I220+I221+I222+I223+I224+I225+I226+I227+I228+I229+I230+I231+I232+I233+I234+I235+I236+I237+I238+I239+I240+I241+I242+I243+I244+I245+I246+I247+I248+I249+I250+I251+I252+I253+I254+I255+I256+I257+I258+I259+I260+I261+I262+I263+I264+I265+I266+I267+I268+I269+I270+I271+I272+I273+I274+I275+I276+I277+I278+I279+I280+I281+I282+I283+I284+I285+I286+I287+I288+I289+I290+I291+I292+I293+I294+I295+I296+I297+I298+I299+I300+I301+I302+I303+I304+I305+I306+I307+I308+I309+I310+I311+I312</f>
        <v>3678975.9</v>
      </c>
      <c r="J145" s="71"/>
    </row>
    <row r="146" spans="1:10" ht="12.75">
      <c r="A146" s="74" t="s">
        <v>41</v>
      </c>
      <c r="B146" s="75">
        <v>262</v>
      </c>
      <c r="C146" s="75" t="s">
        <v>42</v>
      </c>
      <c r="D146" s="76">
        <v>33.99</v>
      </c>
      <c r="E146" s="75"/>
      <c r="F146" s="76"/>
      <c r="G146" s="75">
        <v>1</v>
      </c>
      <c r="H146" s="75">
        <v>950</v>
      </c>
      <c r="I146" s="76">
        <f aca="true" t="shared" si="8" ref="I146:I210">+D146*H146</f>
        <v>32290.500000000004</v>
      </c>
      <c r="J146" s="216"/>
    </row>
    <row r="147" spans="1:10" ht="12.75">
      <c r="A147" s="173" t="s">
        <v>613</v>
      </c>
      <c r="B147" s="39">
        <v>262</v>
      </c>
      <c r="C147" s="39" t="s">
        <v>44</v>
      </c>
      <c r="D147" s="77">
        <v>37.99</v>
      </c>
      <c r="E147" s="39"/>
      <c r="F147" s="77"/>
      <c r="G147" s="39">
        <v>1</v>
      </c>
      <c r="H147" s="39">
        <v>500</v>
      </c>
      <c r="I147" s="77">
        <f t="shared" si="8"/>
        <v>18995</v>
      </c>
      <c r="J147" s="190"/>
    </row>
    <row r="148" spans="1:10" ht="12.75">
      <c r="A148" s="40" t="s">
        <v>45</v>
      </c>
      <c r="B148" s="39">
        <v>299</v>
      </c>
      <c r="C148" s="39" t="s">
        <v>46</v>
      </c>
      <c r="D148" s="77">
        <v>250</v>
      </c>
      <c r="E148" s="39"/>
      <c r="F148" s="77"/>
      <c r="G148" s="39">
        <v>1</v>
      </c>
      <c r="H148" s="39">
        <v>20</v>
      </c>
      <c r="I148" s="77">
        <f t="shared" si="8"/>
        <v>5000</v>
      </c>
      <c r="J148" s="190"/>
    </row>
    <row r="149" spans="1:10" ht="12.75">
      <c r="A149" s="40" t="s">
        <v>47</v>
      </c>
      <c r="B149" s="39">
        <v>297</v>
      </c>
      <c r="C149" s="39" t="s">
        <v>48</v>
      </c>
      <c r="D149" s="77">
        <v>12</v>
      </c>
      <c r="E149" s="39"/>
      <c r="F149" s="77"/>
      <c r="G149" s="39">
        <v>1</v>
      </c>
      <c r="H149" s="39">
        <v>10</v>
      </c>
      <c r="I149" s="77">
        <f t="shared" si="8"/>
        <v>120</v>
      </c>
      <c r="J149" s="190"/>
    </row>
    <row r="150" spans="1:10" ht="12.75">
      <c r="A150" s="40" t="s">
        <v>49</v>
      </c>
      <c r="B150" s="39">
        <v>262</v>
      </c>
      <c r="C150" s="39" t="s">
        <v>50</v>
      </c>
      <c r="D150" s="77">
        <v>55</v>
      </c>
      <c r="E150" s="39"/>
      <c r="F150" s="77"/>
      <c r="G150" s="39">
        <v>1</v>
      </c>
      <c r="H150" s="39">
        <v>40</v>
      </c>
      <c r="I150" s="77">
        <f t="shared" si="8"/>
        <v>2200</v>
      </c>
      <c r="J150" s="190"/>
    </row>
    <row r="151" spans="1:10" ht="12.75">
      <c r="A151" s="40" t="s">
        <v>84</v>
      </c>
      <c r="B151" s="39">
        <v>262</v>
      </c>
      <c r="C151" s="81" t="s">
        <v>42</v>
      </c>
      <c r="D151" s="77">
        <v>140</v>
      </c>
      <c r="E151" s="39"/>
      <c r="F151" s="77"/>
      <c r="G151" s="39">
        <v>1</v>
      </c>
      <c r="H151" s="39">
        <v>10</v>
      </c>
      <c r="I151" s="77">
        <f t="shared" si="8"/>
        <v>1400</v>
      </c>
      <c r="J151" s="190"/>
    </row>
    <row r="152" spans="1:10" ht="12.75">
      <c r="A152" s="40" t="s">
        <v>51</v>
      </c>
      <c r="B152" s="39">
        <v>211</v>
      </c>
      <c r="C152" s="39" t="s">
        <v>46</v>
      </c>
      <c r="D152" s="77">
        <v>45</v>
      </c>
      <c r="E152" s="39"/>
      <c r="F152" s="77"/>
      <c r="G152" s="39">
        <v>1</v>
      </c>
      <c r="H152" s="39">
        <v>1500</v>
      </c>
      <c r="I152" s="77">
        <f t="shared" si="8"/>
        <v>67500</v>
      </c>
      <c r="J152" s="190"/>
    </row>
    <row r="153" spans="1:10" ht="12.75">
      <c r="A153" s="40" t="s">
        <v>52</v>
      </c>
      <c r="B153" s="39">
        <v>266</v>
      </c>
      <c r="C153" s="39" t="s">
        <v>46</v>
      </c>
      <c r="D153" s="77">
        <v>800</v>
      </c>
      <c r="E153" s="39"/>
      <c r="F153" s="77"/>
      <c r="G153" s="39">
        <v>1</v>
      </c>
      <c r="H153" s="39">
        <v>10</v>
      </c>
      <c r="I153" s="77">
        <f t="shared" si="8"/>
        <v>8000</v>
      </c>
      <c r="J153" s="190"/>
    </row>
    <row r="154" spans="1:10" ht="12.75">
      <c r="A154" s="40" t="s">
        <v>53</v>
      </c>
      <c r="B154" s="39">
        <v>266</v>
      </c>
      <c r="C154" s="39" t="s">
        <v>54</v>
      </c>
      <c r="D154" s="77">
        <v>125</v>
      </c>
      <c r="E154" s="39"/>
      <c r="F154" s="77"/>
      <c r="G154" s="39">
        <v>1</v>
      </c>
      <c r="H154" s="39">
        <v>6</v>
      </c>
      <c r="I154" s="77">
        <f t="shared" si="8"/>
        <v>750</v>
      </c>
      <c r="J154" s="190"/>
    </row>
    <row r="155" spans="1:10" ht="12.75">
      <c r="A155" s="40" t="s">
        <v>55</v>
      </c>
      <c r="B155" s="39">
        <v>266</v>
      </c>
      <c r="C155" s="39" t="s">
        <v>54</v>
      </c>
      <c r="D155" s="77">
        <v>125</v>
      </c>
      <c r="E155" s="39"/>
      <c r="F155" s="77"/>
      <c r="G155" s="39">
        <v>1</v>
      </c>
      <c r="H155" s="39">
        <v>8</v>
      </c>
      <c r="I155" s="77">
        <f t="shared" si="8"/>
        <v>1000</v>
      </c>
      <c r="J155" s="190"/>
    </row>
    <row r="156" spans="1:10" ht="12.75">
      <c r="A156" s="40" t="s">
        <v>56</v>
      </c>
      <c r="B156" s="39">
        <v>266</v>
      </c>
      <c r="C156" s="39" t="s">
        <v>54</v>
      </c>
      <c r="D156" s="77">
        <v>46</v>
      </c>
      <c r="E156" s="39"/>
      <c r="F156" s="77"/>
      <c r="G156" s="39">
        <v>1</v>
      </c>
      <c r="H156" s="39">
        <v>6</v>
      </c>
      <c r="I156" s="77">
        <f t="shared" si="8"/>
        <v>276</v>
      </c>
      <c r="J156" s="190"/>
    </row>
    <row r="157" spans="1:10" ht="12.75">
      <c r="A157" s="40" t="s">
        <v>57</v>
      </c>
      <c r="B157" s="39">
        <v>266</v>
      </c>
      <c r="C157" s="39" t="s">
        <v>46</v>
      </c>
      <c r="D157" s="77">
        <v>50</v>
      </c>
      <c r="E157" s="39"/>
      <c r="F157" s="77"/>
      <c r="G157" s="39">
        <v>1</v>
      </c>
      <c r="H157" s="39">
        <v>8</v>
      </c>
      <c r="I157" s="77">
        <f t="shared" si="8"/>
        <v>400</v>
      </c>
      <c r="J157" s="190"/>
    </row>
    <row r="158" spans="1:10" ht="12.75">
      <c r="A158" s="40" t="s">
        <v>58</v>
      </c>
      <c r="B158" s="39">
        <v>266</v>
      </c>
      <c r="C158" s="39" t="s">
        <v>59</v>
      </c>
      <c r="D158" s="77">
        <v>60</v>
      </c>
      <c r="E158" s="39"/>
      <c r="F158" s="77"/>
      <c r="G158" s="39">
        <v>1</v>
      </c>
      <c r="H158" s="39">
        <v>30</v>
      </c>
      <c r="I158" s="77">
        <f t="shared" si="8"/>
        <v>1800</v>
      </c>
      <c r="J158" s="190"/>
    </row>
    <row r="159" spans="1:10" ht="12.75">
      <c r="A159" s="40" t="s">
        <v>60</v>
      </c>
      <c r="B159" s="39">
        <v>295</v>
      </c>
      <c r="C159" s="39" t="s">
        <v>46</v>
      </c>
      <c r="D159" s="77">
        <v>15</v>
      </c>
      <c r="E159" s="39"/>
      <c r="F159" s="77"/>
      <c r="G159" s="39">
        <v>1</v>
      </c>
      <c r="H159" s="39">
        <v>20</v>
      </c>
      <c r="I159" s="77">
        <f t="shared" si="8"/>
        <v>300</v>
      </c>
      <c r="J159" s="190"/>
    </row>
    <row r="160" spans="1:10" ht="12.75">
      <c r="A160" s="40" t="s">
        <v>61</v>
      </c>
      <c r="B160" s="39">
        <v>295</v>
      </c>
      <c r="C160" s="39" t="s">
        <v>46</v>
      </c>
      <c r="D160" s="77">
        <v>2</v>
      </c>
      <c r="E160" s="39"/>
      <c r="F160" s="77"/>
      <c r="G160" s="39">
        <v>1</v>
      </c>
      <c r="H160" s="39">
        <v>50</v>
      </c>
      <c r="I160" s="77">
        <f t="shared" si="8"/>
        <v>100</v>
      </c>
      <c r="J160" s="190"/>
    </row>
    <row r="161" spans="1:10" ht="12.75">
      <c r="A161" s="40" t="s">
        <v>62</v>
      </c>
      <c r="B161" s="39">
        <v>295</v>
      </c>
      <c r="C161" s="39" t="s">
        <v>46</v>
      </c>
      <c r="D161" s="77">
        <v>0.5</v>
      </c>
      <c r="E161" s="39"/>
      <c r="F161" s="77"/>
      <c r="G161" s="39">
        <v>1</v>
      </c>
      <c r="H161" s="39">
        <v>72</v>
      </c>
      <c r="I161" s="77">
        <f t="shared" si="8"/>
        <v>36</v>
      </c>
      <c r="J161" s="190"/>
    </row>
    <row r="162" spans="1:10" ht="12.75">
      <c r="A162" s="40" t="s">
        <v>63</v>
      </c>
      <c r="B162" s="39">
        <v>295</v>
      </c>
      <c r="C162" s="39" t="s">
        <v>46</v>
      </c>
      <c r="D162" s="77">
        <v>20</v>
      </c>
      <c r="E162" s="39"/>
      <c r="F162" s="77"/>
      <c r="G162" s="39">
        <v>1</v>
      </c>
      <c r="H162" s="39">
        <v>5</v>
      </c>
      <c r="I162" s="77">
        <f t="shared" si="8"/>
        <v>100</v>
      </c>
      <c r="J162" s="190"/>
    </row>
    <row r="163" spans="1:10" ht="12.75">
      <c r="A163" s="40" t="s">
        <v>64</v>
      </c>
      <c r="B163" s="39">
        <v>261</v>
      </c>
      <c r="C163" s="39" t="s">
        <v>46</v>
      </c>
      <c r="D163" s="77">
        <v>15</v>
      </c>
      <c r="E163" s="39"/>
      <c r="F163" s="77"/>
      <c r="G163" s="39">
        <v>1</v>
      </c>
      <c r="H163" s="39">
        <v>6</v>
      </c>
      <c r="I163" s="77">
        <f t="shared" si="8"/>
        <v>90</v>
      </c>
      <c r="J163" s="190"/>
    </row>
    <row r="164" spans="1:10" ht="12.75">
      <c r="A164" s="40" t="s">
        <v>65</v>
      </c>
      <c r="B164" s="39">
        <v>266</v>
      </c>
      <c r="C164" s="39" t="s">
        <v>46</v>
      </c>
      <c r="D164" s="77">
        <v>8</v>
      </c>
      <c r="E164" s="39"/>
      <c r="F164" s="77"/>
      <c r="G164" s="39">
        <v>1</v>
      </c>
      <c r="H164" s="39">
        <v>12</v>
      </c>
      <c r="I164" s="77">
        <f t="shared" si="8"/>
        <v>96</v>
      </c>
      <c r="J164" s="190"/>
    </row>
    <row r="165" spans="1:10" ht="12.75">
      <c r="A165" s="40" t="s">
        <v>66</v>
      </c>
      <c r="B165" s="39">
        <v>266</v>
      </c>
      <c r="C165" s="39" t="s">
        <v>46</v>
      </c>
      <c r="D165" s="77">
        <v>8</v>
      </c>
      <c r="E165" s="39"/>
      <c r="F165" s="77"/>
      <c r="G165" s="39">
        <v>1</v>
      </c>
      <c r="H165" s="39">
        <v>6</v>
      </c>
      <c r="I165" s="77">
        <f t="shared" si="8"/>
        <v>48</v>
      </c>
      <c r="J165" s="190"/>
    </row>
    <row r="166" spans="1:10" ht="12.75">
      <c r="A166" s="40" t="s">
        <v>67</v>
      </c>
      <c r="B166" s="39">
        <v>295</v>
      </c>
      <c r="C166" s="39" t="s">
        <v>46</v>
      </c>
      <c r="D166" s="77">
        <v>5</v>
      </c>
      <c r="E166" s="39"/>
      <c r="F166" s="77"/>
      <c r="G166" s="39">
        <v>1</v>
      </c>
      <c r="H166" s="39">
        <v>12</v>
      </c>
      <c r="I166" s="77">
        <f t="shared" si="8"/>
        <v>60</v>
      </c>
      <c r="J166" s="190"/>
    </row>
    <row r="167" spans="1:10" ht="12.75">
      <c r="A167" s="40" t="s">
        <v>68</v>
      </c>
      <c r="B167" s="39">
        <v>266</v>
      </c>
      <c r="C167" s="39" t="s">
        <v>46</v>
      </c>
      <c r="D167" s="77">
        <v>5</v>
      </c>
      <c r="E167" s="39"/>
      <c r="F167" s="77"/>
      <c r="G167" s="39">
        <v>1</v>
      </c>
      <c r="H167" s="39">
        <v>15</v>
      </c>
      <c r="I167" s="77">
        <f t="shared" si="8"/>
        <v>75</v>
      </c>
      <c r="J167" s="190"/>
    </row>
    <row r="168" spans="1:10" ht="12.75">
      <c r="A168" s="40" t="s">
        <v>69</v>
      </c>
      <c r="B168" s="39">
        <v>266</v>
      </c>
      <c r="C168" s="39" t="s">
        <v>46</v>
      </c>
      <c r="D168" s="77">
        <v>40</v>
      </c>
      <c r="E168" s="39"/>
      <c r="F168" s="77"/>
      <c r="G168" s="39">
        <v>1</v>
      </c>
      <c r="H168" s="39">
        <v>25</v>
      </c>
      <c r="I168" s="77">
        <f t="shared" si="8"/>
        <v>1000</v>
      </c>
      <c r="J168" s="190"/>
    </row>
    <row r="169" spans="1:10" ht="12.75">
      <c r="A169" s="40" t="s">
        <v>71</v>
      </c>
      <c r="B169" s="39">
        <v>241</v>
      </c>
      <c r="C169" s="39" t="s">
        <v>72</v>
      </c>
      <c r="D169" s="77">
        <v>40</v>
      </c>
      <c r="E169" s="39"/>
      <c r="F169" s="77"/>
      <c r="G169" s="39">
        <v>1</v>
      </c>
      <c r="H169" s="39">
        <v>10</v>
      </c>
      <c r="I169" s="77">
        <f t="shared" si="8"/>
        <v>400</v>
      </c>
      <c r="J169" s="190"/>
    </row>
    <row r="170" spans="1:10" ht="12.75">
      <c r="A170" s="40" t="s">
        <v>73</v>
      </c>
      <c r="B170" s="39">
        <v>241</v>
      </c>
      <c r="C170" s="39" t="s">
        <v>72</v>
      </c>
      <c r="D170" s="77">
        <v>45</v>
      </c>
      <c r="E170" s="39"/>
      <c r="F170" s="77"/>
      <c r="G170" s="39">
        <v>1</v>
      </c>
      <c r="H170" s="39">
        <v>8</v>
      </c>
      <c r="I170" s="77">
        <f t="shared" si="8"/>
        <v>360</v>
      </c>
      <c r="J170" s="190"/>
    </row>
    <row r="171" spans="1:10" ht="12.75">
      <c r="A171" s="40" t="s">
        <v>74</v>
      </c>
      <c r="B171" s="39">
        <v>243</v>
      </c>
      <c r="C171" s="39" t="s">
        <v>59</v>
      </c>
      <c r="D171" s="77">
        <v>10</v>
      </c>
      <c r="E171" s="39"/>
      <c r="F171" s="77"/>
      <c r="G171" s="39">
        <v>1</v>
      </c>
      <c r="H171" s="39">
        <v>4</v>
      </c>
      <c r="I171" s="77">
        <f t="shared" si="8"/>
        <v>40</v>
      </c>
      <c r="J171" s="190"/>
    </row>
    <row r="172" spans="1:10" ht="12.75">
      <c r="A172" s="40" t="s">
        <v>75</v>
      </c>
      <c r="B172" s="39">
        <v>243</v>
      </c>
      <c r="C172" s="39" t="s">
        <v>59</v>
      </c>
      <c r="D172" s="77">
        <v>10</v>
      </c>
      <c r="E172" s="39"/>
      <c r="F172" s="77"/>
      <c r="G172" s="39">
        <v>1</v>
      </c>
      <c r="H172" s="39">
        <v>4</v>
      </c>
      <c r="I172" s="77">
        <f t="shared" si="8"/>
        <v>40</v>
      </c>
      <c r="J172" s="190"/>
    </row>
    <row r="173" spans="1:10" ht="12.75">
      <c r="A173" s="256" t="s">
        <v>160</v>
      </c>
      <c r="B173" s="257">
        <v>244</v>
      </c>
      <c r="C173" s="257" t="s">
        <v>59</v>
      </c>
      <c r="D173" s="258">
        <v>50</v>
      </c>
      <c r="E173" s="257"/>
      <c r="F173" s="258"/>
      <c r="G173" s="38">
        <v>1</v>
      </c>
      <c r="H173" s="257">
        <v>2</v>
      </c>
      <c r="I173" s="77">
        <f t="shared" si="8"/>
        <v>100</v>
      </c>
      <c r="J173" s="190"/>
    </row>
    <row r="174" spans="1:10" ht="12.75">
      <c r="A174" s="191" t="s">
        <v>162</v>
      </c>
      <c r="B174" s="39">
        <v>267</v>
      </c>
      <c r="C174" s="39" t="s">
        <v>46</v>
      </c>
      <c r="D174" s="77">
        <v>250</v>
      </c>
      <c r="E174" s="39"/>
      <c r="F174" s="77"/>
      <c r="G174" s="39">
        <v>1</v>
      </c>
      <c r="H174" s="39">
        <v>8</v>
      </c>
      <c r="I174" s="77">
        <f t="shared" si="8"/>
        <v>2000</v>
      </c>
      <c r="J174" s="190"/>
    </row>
    <row r="175" spans="1:10" ht="12.75">
      <c r="A175" s="193" t="s">
        <v>302</v>
      </c>
      <c r="B175" s="39">
        <v>328</v>
      </c>
      <c r="C175" s="162" t="s">
        <v>46</v>
      </c>
      <c r="D175" s="77">
        <v>2000</v>
      </c>
      <c r="E175" s="39"/>
      <c r="F175" s="77"/>
      <c r="G175" s="39">
        <v>1</v>
      </c>
      <c r="H175" s="39">
        <v>1</v>
      </c>
      <c r="I175" s="77">
        <f t="shared" si="8"/>
        <v>2000</v>
      </c>
      <c r="J175" s="190"/>
    </row>
    <row r="176" spans="1:10" ht="12.75">
      <c r="A176" s="173" t="s">
        <v>293</v>
      </c>
      <c r="B176" s="39">
        <v>155</v>
      </c>
      <c r="C176" s="162" t="s">
        <v>46</v>
      </c>
      <c r="D176" s="77">
        <v>3000</v>
      </c>
      <c r="E176" s="39"/>
      <c r="F176" s="77"/>
      <c r="G176" s="39">
        <v>1</v>
      </c>
      <c r="H176" s="39">
        <v>6</v>
      </c>
      <c r="I176" s="77">
        <f t="shared" si="8"/>
        <v>18000</v>
      </c>
      <c r="J176" s="190"/>
    </row>
    <row r="177" spans="1:10" ht="12.75">
      <c r="A177" s="40" t="s">
        <v>148</v>
      </c>
      <c r="B177" s="39">
        <v>165</v>
      </c>
      <c r="C177" s="39" t="s">
        <v>46</v>
      </c>
      <c r="D177" s="77">
        <v>300</v>
      </c>
      <c r="E177" s="39"/>
      <c r="F177" s="77"/>
      <c r="G177" s="39">
        <v>1</v>
      </c>
      <c r="H177" s="39">
        <v>4</v>
      </c>
      <c r="I177" s="77">
        <f t="shared" si="8"/>
        <v>1200</v>
      </c>
      <c r="J177" s="190"/>
    </row>
    <row r="178" spans="1:10" ht="12.75">
      <c r="A178" s="173" t="s">
        <v>305</v>
      </c>
      <c r="B178" s="39">
        <v>330</v>
      </c>
      <c r="C178" s="162" t="s">
        <v>46</v>
      </c>
      <c r="D178" s="77">
        <v>55000</v>
      </c>
      <c r="E178" s="39"/>
      <c r="F178" s="77"/>
      <c r="G178" s="39">
        <v>1</v>
      </c>
      <c r="H178" s="39">
        <v>1</v>
      </c>
      <c r="I178" s="77">
        <f t="shared" si="8"/>
        <v>55000</v>
      </c>
      <c r="J178" s="190"/>
    </row>
    <row r="179" spans="1:10" ht="12.75">
      <c r="A179" s="174" t="s">
        <v>87</v>
      </c>
      <c r="B179" s="38">
        <v>211</v>
      </c>
      <c r="C179" s="38" t="s">
        <v>88</v>
      </c>
      <c r="D179" s="83">
        <v>180</v>
      </c>
      <c r="E179" s="38"/>
      <c r="F179" s="83"/>
      <c r="G179" s="38">
        <v>1</v>
      </c>
      <c r="H179" s="38">
        <v>60</v>
      </c>
      <c r="I179" s="77">
        <f t="shared" si="8"/>
        <v>10800</v>
      </c>
      <c r="J179" s="190"/>
    </row>
    <row r="180" spans="1:10" ht="12.75">
      <c r="A180" s="40" t="s">
        <v>89</v>
      </c>
      <c r="B180" s="39">
        <v>211</v>
      </c>
      <c r="C180" s="39" t="s">
        <v>88</v>
      </c>
      <c r="D180" s="77">
        <v>500</v>
      </c>
      <c r="E180" s="39"/>
      <c r="F180" s="77"/>
      <c r="G180" s="39">
        <v>1</v>
      </c>
      <c r="H180" s="39">
        <v>60</v>
      </c>
      <c r="I180" s="77">
        <f t="shared" si="8"/>
        <v>30000</v>
      </c>
      <c r="J180" s="190"/>
    </row>
    <row r="181" spans="1:10" ht="12.75">
      <c r="A181" s="40" t="s">
        <v>90</v>
      </c>
      <c r="B181" s="39">
        <v>211</v>
      </c>
      <c r="C181" s="39" t="s">
        <v>88</v>
      </c>
      <c r="D181" s="77">
        <v>400</v>
      </c>
      <c r="E181" s="39"/>
      <c r="F181" s="77"/>
      <c r="G181" s="39">
        <v>1</v>
      </c>
      <c r="H181" s="39">
        <v>60</v>
      </c>
      <c r="I181" s="77">
        <f t="shared" si="8"/>
        <v>24000</v>
      </c>
      <c r="J181" s="190"/>
    </row>
    <row r="182" spans="1:10" ht="12.75">
      <c r="A182" s="40" t="s">
        <v>91</v>
      </c>
      <c r="B182" s="39">
        <v>211</v>
      </c>
      <c r="C182" s="39" t="s">
        <v>88</v>
      </c>
      <c r="D182" s="77">
        <v>400</v>
      </c>
      <c r="E182" s="39"/>
      <c r="F182" s="77"/>
      <c r="G182" s="39">
        <v>1</v>
      </c>
      <c r="H182" s="39">
        <v>36</v>
      </c>
      <c r="I182" s="77">
        <f t="shared" si="8"/>
        <v>14400</v>
      </c>
      <c r="J182" s="190"/>
    </row>
    <row r="183" spans="1:10" ht="12.75">
      <c r="A183" s="40" t="s">
        <v>92</v>
      </c>
      <c r="B183" s="39">
        <v>211</v>
      </c>
      <c r="C183" s="39" t="s">
        <v>88</v>
      </c>
      <c r="D183" s="77">
        <v>500</v>
      </c>
      <c r="E183" s="39"/>
      <c r="F183" s="77"/>
      <c r="G183" s="39">
        <v>1</v>
      </c>
      <c r="H183" s="39">
        <v>36</v>
      </c>
      <c r="I183" s="77">
        <f t="shared" si="8"/>
        <v>18000</v>
      </c>
      <c r="J183" s="190"/>
    </row>
    <row r="184" spans="1:10" ht="12.75">
      <c r="A184" s="40" t="s">
        <v>93</v>
      </c>
      <c r="B184" s="39">
        <v>211</v>
      </c>
      <c r="C184" s="39" t="s">
        <v>88</v>
      </c>
      <c r="D184" s="77">
        <v>150</v>
      </c>
      <c r="E184" s="39"/>
      <c r="F184" s="77"/>
      <c r="G184" s="39">
        <v>1</v>
      </c>
      <c r="H184" s="39">
        <v>3.6</v>
      </c>
      <c r="I184" s="77">
        <f t="shared" si="8"/>
        <v>540</v>
      </c>
      <c r="J184" s="190"/>
    </row>
    <row r="185" spans="1:10" ht="12.75">
      <c r="A185" s="40" t="s">
        <v>94</v>
      </c>
      <c r="B185" s="39">
        <v>211</v>
      </c>
      <c r="C185" s="39" t="s">
        <v>95</v>
      </c>
      <c r="D185" s="77">
        <v>45</v>
      </c>
      <c r="E185" s="39"/>
      <c r="F185" s="77"/>
      <c r="G185" s="39">
        <v>1</v>
      </c>
      <c r="H185" s="39">
        <v>240</v>
      </c>
      <c r="I185" s="77">
        <f t="shared" si="8"/>
        <v>10800</v>
      </c>
      <c r="J185" s="190"/>
    </row>
    <row r="186" spans="1:10" ht="12.75">
      <c r="A186" s="40" t="s">
        <v>96</v>
      </c>
      <c r="B186" s="39">
        <v>211</v>
      </c>
      <c r="C186" s="39" t="s">
        <v>97</v>
      </c>
      <c r="D186" s="77">
        <v>70</v>
      </c>
      <c r="E186" s="39"/>
      <c r="F186" s="77"/>
      <c r="G186" s="39">
        <v>1</v>
      </c>
      <c r="H186" s="39">
        <v>72</v>
      </c>
      <c r="I186" s="77">
        <f t="shared" si="8"/>
        <v>5040</v>
      </c>
      <c r="J186" s="190"/>
    </row>
    <row r="187" spans="1:10" ht="12.75">
      <c r="A187" s="40" t="s">
        <v>98</v>
      </c>
      <c r="B187" s="39">
        <v>211</v>
      </c>
      <c r="C187" s="39" t="s">
        <v>99</v>
      </c>
      <c r="D187" s="77">
        <v>30</v>
      </c>
      <c r="E187" s="39"/>
      <c r="F187" s="77"/>
      <c r="G187" s="39">
        <v>1</v>
      </c>
      <c r="H187" s="39">
        <v>240</v>
      </c>
      <c r="I187" s="77">
        <f t="shared" si="8"/>
        <v>7200</v>
      </c>
      <c r="J187" s="190"/>
    </row>
    <row r="188" spans="1:10" ht="12.75">
      <c r="A188" s="40" t="s">
        <v>100</v>
      </c>
      <c r="B188" s="39">
        <v>211</v>
      </c>
      <c r="C188" s="39" t="s">
        <v>101</v>
      </c>
      <c r="D188" s="77">
        <v>30</v>
      </c>
      <c r="E188" s="39"/>
      <c r="F188" s="77"/>
      <c r="G188" s="39">
        <v>1</v>
      </c>
      <c r="H188" s="39">
        <v>240</v>
      </c>
      <c r="I188" s="77">
        <f t="shared" si="8"/>
        <v>7200</v>
      </c>
      <c r="J188" s="190"/>
    </row>
    <row r="189" spans="1:10" ht="12.75">
      <c r="A189" s="40" t="s">
        <v>102</v>
      </c>
      <c r="B189" s="39">
        <v>211</v>
      </c>
      <c r="C189" s="39" t="s">
        <v>101</v>
      </c>
      <c r="D189" s="77">
        <v>6</v>
      </c>
      <c r="E189" s="39"/>
      <c r="F189" s="77"/>
      <c r="G189" s="39">
        <v>1</v>
      </c>
      <c r="H189" s="39">
        <v>120</v>
      </c>
      <c r="I189" s="77">
        <f t="shared" si="8"/>
        <v>720</v>
      </c>
      <c r="J189" s="190"/>
    </row>
    <row r="190" spans="1:10" ht="12.75">
      <c r="A190" s="40" t="s">
        <v>103</v>
      </c>
      <c r="B190" s="39">
        <v>211</v>
      </c>
      <c r="C190" s="39" t="s">
        <v>101</v>
      </c>
      <c r="D190" s="77">
        <v>15</v>
      </c>
      <c r="E190" s="39"/>
      <c r="F190" s="77"/>
      <c r="G190" s="39">
        <v>1</v>
      </c>
      <c r="H190" s="39">
        <v>240</v>
      </c>
      <c r="I190" s="77">
        <f t="shared" si="8"/>
        <v>3600</v>
      </c>
      <c r="J190" s="190"/>
    </row>
    <row r="191" spans="1:10" ht="12.75">
      <c r="A191" s="40" t="s">
        <v>104</v>
      </c>
      <c r="B191" s="39">
        <v>211</v>
      </c>
      <c r="C191" s="39" t="s">
        <v>101</v>
      </c>
      <c r="D191" s="77">
        <v>8</v>
      </c>
      <c r="E191" s="39"/>
      <c r="F191" s="77"/>
      <c r="G191" s="39">
        <v>1</v>
      </c>
      <c r="H191" s="39">
        <v>240</v>
      </c>
      <c r="I191" s="77">
        <f t="shared" si="8"/>
        <v>1920</v>
      </c>
      <c r="J191" s="190"/>
    </row>
    <row r="192" spans="1:10" ht="12.75">
      <c r="A192" s="40" t="s">
        <v>105</v>
      </c>
      <c r="B192" s="39">
        <v>211</v>
      </c>
      <c r="C192" s="39" t="s">
        <v>101</v>
      </c>
      <c r="D192" s="77">
        <v>5</v>
      </c>
      <c r="E192" s="39"/>
      <c r="F192" s="77"/>
      <c r="G192" s="39">
        <v>1</v>
      </c>
      <c r="H192" s="39">
        <v>480</v>
      </c>
      <c r="I192" s="77">
        <f t="shared" si="8"/>
        <v>2400</v>
      </c>
      <c r="J192" s="190"/>
    </row>
    <row r="193" spans="1:10" ht="12.75">
      <c r="A193" s="40" t="s">
        <v>106</v>
      </c>
      <c r="B193" s="39">
        <v>211</v>
      </c>
      <c r="C193" s="39" t="s">
        <v>101</v>
      </c>
      <c r="D193" s="77">
        <v>7</v>
      </c>
      <c r="E193" s="39"/>
      <c r="F193" s="77"/>
      <c r="G193" s="39">
        <v>1</v>
      </c>
      <c r="H193" s="39">
        <v>240</v>
      </c>
      <c r="I193" s="77">
        <f t="shared" si="8"/>
        <v>1680</v>
      </c>
      <c r="J193" s="190"/>
    </row>
    <row r="194" spans="1:10" ht="12.75">
      <c r="A194" s="173" t="s">
        <v>320</v>
      </c>
      <c r="B194" s="39">
        <v>211</v>
      </c>
      <c r="C194" s="162" t="s">
        <v>99</v>
      </c>
      <c r="D194" s="77">
        <v>12</v>
      </c>
      <c r="E194" s="39"/>
      <c r="F194" s="77"/>
      <c r="G194" s="39">
        <v>1</v>
      </c>
      <c r="H194" s="39">
        <v>120</v>
      </c>
      <c r="I194" s="77">
        <f t="shared" si="8"/>
        <v>1440</v>
      </c>
      <c r="J194" s="190"/>
    </row>
    <row r="195" spans="1:10" ht="12.75">
      <c r="A195" s="40" t="s">
        <v>107</v>
      </c>
      <c r="B195" s="39">
        <v>211</v>
      </c>
      <c r="C195" s="39" t="s">
        <v>99</v>
      </c>
      <c r="D195" s="77">
        <v>12</v>
      </c>
      <c r="E195" s="39"/>
      <c r="F195" s="77"/>
      <c r="G195" s="39">
        <v>1</v>
      </c>
      <c r="H195" s="39">
        <v>240</v>
      </c>
      <c r="I195" s="77">
        <f t="shared" si="8"/>
        <v>2880</v>
      </c>
      <c r="J195" s="190"/>
    </row>
    <row r="196" spans="1:10" ht="12.75">
      <c r="A196" s="40" t="s">
        <v>108</v>
      </c>
      <c r="B196" s="39">
        <v>211</v>
      </c>
      <c r="C196" s="39" t="s">
        <v>99</v>
      </c>
      <c r="D196" s="77">
        <v>12</v>
      </c>
      <c r="E196" s="39"/>
      <c r="F196" s="77"/>
      <c r="G196" s="39">
        <v>1</v>
      </c>
      <c r="H196" s="39">
        <v>240</v>
      </c>
      <c r="I196" s="77">
        <f t="shared" si="8"/>
        <v>2880</v>
      </c>
      <c r="J196" s="190"/>
    </row>
    <row r="197" spans="1:10" ht="12.75">
      <c r="A197" s="40" t="s">
        <v>109</v>
      </c>
      <c r="B197" s="39">
        <v>211</v>
      </c>
      <c r="C197" s="39" t="s">
        <v>99</v>
      </c>
      <c r="D197" s="77">
        <v>18</v>
      </c>
      <c r="E197" s="39"/>
      <c r="F197" s="77"/>
      <c r="G197" s="39">
        <v>1</v>
      </c>
      <c r="H197" s="39">
        <v>120</v>
      </c>
      <c r="I197" s="77">
        <f t="shared" si="8"/>
        <v>2160</v>
      </c>
      <c r="J197" s="190"/>
    </row>
    <row r="198" spans="1:10" ht="12.75">
      <c r="A198" s="40" t="s">
        <v>110</v>
      </c>
      <c r="B198" s="39">
        <v>211</v>
      </c>
      <c r="C198" s="39" t="s">
        <v>95</v>
      </c>
      <c r="D198" s="77">
        <v>20</v>
      </c>
      <c r="E198" s="39"/>
      <c r="F198" s="77"/>
      <c r="G198" s="39">
        <v>1</v>
      </c>
      <c r="H198" s="39">
        <v>240</v>
      </c>
      <c r="I198" s="77">
        <f t="shared" si="8"/>
        <v>4800</v>
      </c>
      <c r="J198" s="190"/>
    </row>
    <row r="199" spans="1:10" ht="12.75">
      <c r="A199" s="40" t="s">
        <v>111</v>
      </c>
      <c r="B199" s="39">
        <v>211</v>
      </c>
      <c r="C199" s="39" t="s">
        <v>112</v>
      </c>
      <c r="D199" s="77">
        <v>15</v>
      </c>
      <c r="E199" s="39"/>
      <c r="F199" s="77"/>
      <c r="G199" s="39">
        <v>1</v>
      </c>
      <c r="H199" s="39">
        <v>240</v>
      </c>
      <c r="I199" s="77">
        <f t="shared" si="8"/>
        <v>3600</v>
      </c>
      <c r="J199" s="190"/>
    </row>
    <row r="200" spans="1:10" ht="12.75">
      <c r="A200" s="40" t="s">
        <v>113</v>
      </c>
      <c r="B200" s="39">
        <v>211</v>
      </c>
      <c r="C200" s="39" t="s">
        <v>112</v>
      </c>
      <c r="D200" s="77">
        <v>12</v>
      </c>
      <c r="E200" s="39"/>
      <c r="F200" s="77"/>
      <c r="G200" s="39">
        <v>1</v>
      </c>
      <c r="H200" s="39">
        <v>240</v>
      </c>
      <c r="I200" s="77">
        <f t="shared" si="8"/>
        <v>2880</v>
      </c>
      <c r="J200" s="190"/>
    </row>
    <row r="201" spans="1:10" ht="12.75">
      <c r="A201" s="40" t="s">
        <v>114</v>
      </c>
      <c r="B201" s="39">
        <v>211</v>
      </c>
      <c r="C201" s="39" t="s">
        <v>101</v>
      </c>
      <c r="D201" s="77">
        <v>8</v>
      </c>
      <c r="E201" s="39"/>
      <c r="F201" s="77"/>
      <c r="G201" s="39">
        <v>1</v>
      </c>
      <c r="H201" s="39">
        <v>1920</v>
      </c>
      <c r="I201" s="77">
        <f t="shared" si="8"/>
        <v>15360</v>
      </c>
      <c r="J201" s="190"/>
    </row>
    <row r="202" spans="1:10" ht="12.75">
      <c r="A202" s="40" t="s">
        <v>115</v>
      </c>
      <c r="B202" s="39">
        <v>211</v>
      </c>
      <c r="C202" s="39" t="s">
        <v>101</v>
      </c>
      <c r="D202" s="77">
        <v>22</v>
      </c>
      <c r="E202" s="39"/>
      <c r="F202" s="77"/>
      <c r="G202" s="39">
        <v>1</v>
      </c>
      <c r="H202" s="39">
        <v>1920</v>
      </c>
      <c r="I202" s="77">
        <f t="shared" si="8"/>
        <v>42240</v>
      </c>
      <c r="J202" s="190"/>
    </row>
    <row r="203" spans="1:10" ht="12.75">
      <c r="A203" s="40" t="s">
        <v>51</v>
      </c>
      <c r="B203" s="39">
        <v>211</v>
      </c>
      <c r="C203" s="81" t="s">
        <v>46</v>
      </c>
      <c r="D203" s="77">
        <v>35</v>
      </c>
      <c r="E203" s="39"/>
      <c r="F203" s="77"/>
      <c r="G203" s="38">
        <v>1</v>
      </c>
      <c r="H203" s="39">
        <v>3000</v>
      </c>
      <c r="I203" s="77">
        <f t="shared" si="8"/>
        <v>105000</v>
      </c>
      <c r="J203" s="190"/>
    </row>
    <row r="204" spans="1:10" ht="12.75">
      <c r="A204" s="173" t="s">
        <v>321</v>
      </c>
      <c r="B204" s="39">
        <v>262</v>
      </c>
      <c r="C204" s="39" t="s">
        <v>117</v>
      </c>
      <c r="D204" s="77">
        <v>150</v>
      </c>
      <c r="E204" s="39"/>
      <c r="F204" s="77"/>
      <c r="G204" s="39">
        <v>1</v>
      </c>
      <c r="H204" s="39">
        <v>8</v>
      </c>
      <c r="I204" s="77">
        <f t="shared" si="8"/>
        <v>1200</v>
      </c>
      <c r="J204" s="190"/>
    </row>
    <row r="205" spans="1:10" ht="12.75">
      <c r="A205" s="40" t="s">
        <v>118</v>
      </c>
      <c r="B205" s="39">
        <v>296</v>
      </c>
      <c r="C205" s="39" t="s">
        <v>46</v>
      </c>
      <c r="D205" s="77">
        <v>205</v>
      </c>
      <c r="E205" s="39"/>
      <c r="F205" s="77"/>
      <c r="G205" s="39">
        <v>1</v>
      </c>
      <c r="H205" s="39">
        <v>8</v>
      </c>
      <c r="I205" s="77">
        <f t="shared" si="8"/>
        <v>1640</v>
      </c>
      <c r="J205" s="190"/>
    </row>
    <row r="206" spans="1:10" ht="12.75">
      <c r="A206" s="40" t="s">
        <v>119</v>
      </c>
      <c r="B206" s="39">
        <v>296</v>
      </c>
      <c r="C206" s="39" t="s">
        <v>46</v>
      </c>
      <c r="D206" s="77">
        <v>150</v>
      </c>
      <c r="E206" s="39"/>
      <c r="F206" s="77"/>
      <c r="G206" s="39">
        <v>1</v>
      </c>
      <c r="H206" s="39">
        <v>10</v>
      </c>
      <c r="I206" s="77">
        <f t="shared" si="8"/>
        <v>1500</v>
      </c>
      <c r="J206" s="190"/>
    </row>
    <row r="207" spans="1:10" ht="12.75">
      <c r="A207" s="40" t="s">
        <v>120</v>
      </c>
      <c r="B207" s="39">
        <v>296</v>
      </c>
      <c r="C207" s="39" t="s">
        <v>46</v>
      </c>
      <c r="D207" s="77">
        <v>75</v>
      </c>
      <c r="E207" s="39"/>
      <c r="F207" s="77"/>
      <c r="G207" s="39">
        <v>1</v>
      </c>
      <c r="H207" s="39">
        <v>10</v>
      </c>
      <c r="I207" s="77">
        <f t="shared" si="8"/>
        <v>750</v>
      </c>
      <c r="J207" s="190"/>
    </row>
    <row r="208" spans="1:10" ht="12.75">
      <c r="A208" s="40" t="s">
        <v>121</v>
      </c>
      <c r="B208" s="39">
        <v>296</v>
      </c>
      <c r="C208" s="39" t="s">
        <v>46</v>
      </c>
      <c r="D208" s="77">
        <v>50</v>
      </c>
      <c r="E208" s="39"/>
      <c r="F208" s="77"/>
      <c r="G208" s="39">
        <v>1</v>
      </c>
      <c r="H208" s="39">
        <v>10</v>
      </c>
      <c r="I208" s="77">
        <f t="shared" si="8"/>
        <v>500</v>
      </c>
      <c r="J208" s="190"/>
    </row>
    <row r="209" spans="1:10" ht="12.75">
      <c r="A209" s="40" t="s">
        <v>122</v>
      </c>
      <c r="B209" s="39">
        <v>296</v>
      </c>
      <c r="C209" s="39" t="s">
        <v>123</v>
      </c>
      <c r="D209" s="77">
        <v>50</v>
      </c>
      <c r="E209" s="39"/>
      <c r="F209" s="77"/>
      <c r="G209" s="39">
        <v>1</v>
      </c>
      <c r="H209" s="39">
        <v>10</v>
      </c>
      <c r="I209" s="77">
        <f t="shared" si="8"/>
        <v>500</v>
      </c>
      <c r="J209" s="190"/>
    </row>
    <row r="210" spans="1:10" ht="12.75">
      <c r="A210" s="40" t="s">
        <v>124</v>
      </c>
      <c r="B210" s="39">
        <v>296</v>
      </c>
      <c r="C210" s="39" t="s">
        <v>46</v>
      </c>
      <c r="D210" s="77">
        <v>350</v>
      </c>
      <c r="E210" s="39"/>
      <c r="F210" s="77"/>
      <c r="G210" s="39">
        <v>1</v>
      </c>
      <c r="H210" s="39">
        <v>4</v>
      </c>
      <c r="I210" s="77">
        <f t="shared" si="8"/>
        <v>1400</v>
      </c>
      <c r="J210" s="190"/>
    </row>
    <row r="211" spans="1:10" ht="12.75">
      <c r="A211" s="40" t="s">
        <v>125</v>
      </c>
      <c r="B211" s="39">
        <v>296</v>
      </c>
      <c r="C211" s="39" t="s">
        <v>123</v>
      </c>
      <c r="D211" s="77">
        <v>95</v>
      </c>
      <c r="E211" s="39"/>
      <c r="F211" s="77"/>
      <c r="G211" s="39">
        <v>1</v>
      </c>
      <c r="H211" s="39">
        <v>4</v>
      </c>
      <c r="I211" s="77">
        <f aca="true" t="shared" si="9" ref="I211:I273">+D211*H211</f>
        <v>380</v>
      </c>
      <c r="J211" s="190"/>
    </row>
    <row r="212" spans="1:10" ht="12.75">
      <c r="A212" s="40" t="s">
        <v>126</v>
      </c>
      <c r="B212" s="39">
        <v>296</v>
      </c>
      <c r="C212" s="39" t="s">
        <v>46</v>
      </c>
      <c r="D212" s="77">
        <v>40</v>
      </c>
      <c r="E212" s="39"/>
      <c r="F212" s="77"/>
      <c r="G212" s="39">
        <v>1</v>
      </c>
      <c r="H212" s="39">
        <v>10</v>
      </c>
      <c r="I212" s="77">
        <f t="shared" si="9"/>
        <v>400</v>
      </c>
      <c r="J212" s="190"/>
    </row>
    <row r="213" spans="1:10" ht="12.75">
      <c r="A213" s="40" t="s">
        <v>127</v>
      </c>
      <c r="B213" s="39">
        <v>292</v>
      </c>
      <c r="C213" s="39" t="s">
        <v>59</v>
      </c>
      <c r="D213" s="77">
        <v>180</v>
      </c>
      <c r="E213" s="39"/>
      <c r="F213" s="77"/>
      <c r="G213" s="39">
        <v>1</v>
      </c>
      <c r="H213" s="39">
        <v>2</v>
      </c>
      <c r="I213" s="77">
        <f t="shared" si="9"/>
        <v>360</v>
      </c>
      <c r="J213" s="190"/>
    </row>
    <row r="214" spans="1:10" ht="12.75">
      <c r="A214" s="40" t="s">
        <v>128</v>
      </c>
      <c r="B214" s="39">
        <v>292</v>
      </c>
      <c r="C214" s="39" t="s">
        <v>59</v>
      </c>
      <c r="D214" s="77">
        <v>180</v>
      </c>
      <c r="E214" s="39"/>
      <c r="F214" s="77"/>
      <c r="G214" s="39">
        <v>1</v>
      </c>
      <c r="H214" s="39">
        <v>4</v>
      </c>
      <c r="I214" s="77">
        <f t="shared" si="9"/>
        <v>720</v>
      </c>
      <c r="J214" s="190"/>
    </row>
    <row r="215" spans="1:10" ht="12.75">
      <c r="A215" s="40" t="s">
        <v>129</v>
      </c>
      <c r="B215" s="39">
        <v>292</v>
      </c>
      <c r="C215" s="39" t="s">
        <v>59</v>
      </c>
      <c r="D215" s="77">
        <v>60</v>
      </c>
      <c r="E215" s="39"/>
      <c r="F215" s="77"/>
      <c r="G215" s="39">
        <v>1</v>
      </c>
      <c r="H215" s="39">
        <v>4</v>
      </c>
      <c r="I215" s="77">
        <f t="shared" si="9"/>
        <v>240</v>
      </c>
      <c r="J215" s="190"/>
    </row>
    <row r="216" spans="1:10" ht="12.75">
      <c r="A216" s="40" t="s">
        <v>130</v>
      </c>
      <c r="B216" s="39">
        <v>292</v>
      </c>
      <c r="C216" s="39" t="s">
        <v>59</v>
      </c>
      <c r="D216" s="77">
        <v>18</v>
      </c>
      <c r="E216" s="39"/>
      <c r="F216" s="77"/>
      <c r="G216" s="39">
        <v>1</v>
      </c>
      <c r="H216" s="39">
        <v>16</v>
      </c>
      <c r="I216" s="77">
        <f t="shared" si="9"/>
        <v>288</v>
      </c>
      <c r="J216" s="190"/>
    </row>
    <row r="217" spans="1:10" ht="12.75">
      <c r="A217" s="40" t="s">
        <v>131</v>
      </c>
      <c r="B217" s="39">
        <v>292</v>
      </c>
      <c r="C217" s="39" t="s">
        <v>46</v>
      </c>
      <c r="D217" s="77">
        <v>12</v>
      </c>
      <c r="E217" s="39"/>
      <c r="F217" s="77"/>
      <c r="G217" s="39">
        <v>1</v>
      </c>
      <c r="H217" s="39">
        <v>16</v>
      </c>
      <c r="I217" s="77">
        <f t="shared" si="9"/>
        <v>192</v>
      </c>
      <c r="J217" s="190"/>
    </row>
    <row r="218" spans="1:10" ht="12.75">
      <c r="A218" s="173" t="s">
        <v>773</v>
      </c>
      <c r="B218" s="39">
        <v>292</v>
      </c>
      <c r="C218" s="39" t="s">
        <v>112</v>
      </c>
      <c r="D218" s="77">
        <v>12</v>
      </c>
      <c r="E218" s="39"/>
      <c r="F218" s="77"/>
      <c r="G218" s="39">
        <v>1</v>
      </c>
      <c r="H218" s="39">
        <v>36</v>
      </c>
      <c r="I218" s="77">
        <f t="shared" si="9"/>
        <v>432</v>
      </c>
      <c r="J218" s="190"/>
    </row>
    <row r="219" spans="1:10" ht="12.75">
      <c r="A219" s="40" t="s">
        <v>132</v>
      </c>
      <c r="B219" s="39">
        <v>292</v>
      </c>
      <c r="C219" s="39" t="s">
        <v>97</v>
      </c>
      <c r="D219" s="77">
        <v>8</v>
      </c>
      <c r="E219" s="39"/>
      <c r="F219" s="77"/>
      <c r="G219" s="39">
        <v>1</v>
      </c>
      <c r="H219" s="39">
        <v>36</v>
      </c>
      <c r="I219" s="77">
        <f t="shared" si="9"/>
        <v>288</v>
      </c>
      <c r="J219" s="190"/>
    </row>
    <row r="220" spans="1:10" ht="12.75">
      <c r="A220" s="40" t="s">
        <v>133</v>
      </c>
      <c r="B220" s="39">
        <v>292</v>
      </c>
      <c r="C220" s="39" t="s">
        <v>97</v>
      </c>
      <c r="D220" s="77">
        <v>75</v>
      </c>
      <c r="E220" s="39"/>
      <c r="F220" s="77"/>
      <c r="G220" s="39">
        <v>1</v>
      </c>
      <c r="H220" s="39">
        <v>16</v>
      </c>
      <c r="I220" s="77">
        <f t="shared" si="9"/>
        <v>1200</v>
      </c>
      <c r="J220" s="190"/>
    </row>
    <row r="221" spans="1:10" ht="12.75">
      <c r="A221" s="40" t="s">
        <v>134</v>
      </c>
      <c r="B221" s="39">
        <v>299</v>
      </c>
      <c r="C221" s="39" t="s">
        <v>135</v>
      </c>
      <c r="D221" s="77">
        <v>5</v>
      </c>
      <c r="E221" s="39"/>
      <c r="F221" s="77"/>
      <c r="G221" s="39">
        <v>1</v>
      </c>
      <c r="H221" s="39">
        <v>16</v>
      </c>
      <c r="I221" s="77">
        <f t="shared" si="9"/>
        <v>80</v>
      </c>
      <c r="J221" s="190"/>
    </row>
    <row r="222" spans="1:10" ht="12.75">
      <c r="A222" s="40" t="s">
        <v>136</v>
      </c>
      <c r="B222" s="39">
        <v>269</v>
      </c>
      <c r="C222" s="39" t="s">
        <v>97</v>
      </c>
      <c r="D222" s="77">
        <v>80</v>
      </c>
      <c r="E222" s="39"/>
      <c r="F222" s="77"/>
      <c r="G222" s="39">
        <v>1</v>
      </c>
      <c r="H222" s="39">
        <v>6</v>
      </c>
      <c r="I222" s="77">
        <f t="shared" si="9"/>
        <v>480</v>
      </c>
      <c r="J222" s="190"/>
    </row>
    <row r="223" spans="1:10" ht="12.75">
      <c r="A223" s="40" t="s">
        <v>137</v>
      </c>
      <c r="B223" s="39">
        <v>269</v>
      </c>
      <c r="C223" s="39" t="s">
        <v>97</v>
      </c>
      <c r="D223" s="77">
        <v>75</v>
      </c>
      <c r="E223" s="39"/>
      <c r="F223" s="77"/>
      <c r="G223" s="39">
        <v>1</v>
      </c>
      <c r="H223" s="39">
        <v>3</v>
      </c>
      <c r="I223" s="77">
        <f t="shared" si="9"/>
        <v>225</v>
      </c>
      <c r="J223" s="190"/>
    </row>
    <row r="224" spans="1:10" ht="12.75">
      <c r="A224" s="40" t="s">
        <v>138</v>
      </c>
      <c r="B224" s="39">
        <v>298</v>
      </c>
      <c r="C224" s="39" t="s">
        <v>46</v>
      </c>
      <c r="D224" s="77">
        <v>25</v>
      </c>
      <c r="E224" s="39"/>
      <c r="F224" s="77"/>
      <c r="G224" s="39">
        <v>1</v>
      </c>
      <c r="H224" s="39">
        <v>10</v>
      </c>
      <c r="I224" s="77">
        <f t="shared" si="9"/>
        <v>250</v>
      </c>
      <c r="J224" s="190"/>
    </row>
    <row r="225" spans="1:10" ht="12.75">
      <c r="A225" s="40" t="s">
        <v>139</v>
      </c>
      <c r="B225" s="39">
        <v>262</v>
      </c>
      <c r="C225" s="39" t="s">
        <v>97</v>
      </c>
      <c r="D225" s="77">
        <v>120</v>
      </c>
      <c r="E225" s="39"/>
      <c r="F225" s="77"/>
      <c r="G225" s="39">
        <v>1</v>
      </c>
      <c r="H225" s="39">
        <v>4</v>
      </c>
      <c r="I225" s="77">
        <f t="shared" si="9"/>
        <v>480</v>
      </c>
      <c r="J225" s="190"/>
    </row>
    <row r="226" spans="1:10" ht="12.75">
      <c r="A226" s="40" t="s">
        <v>140</v>
      </c>
      <c r="B226" s="39">
        <v>262</v>
      </c>
      <c r="C226" s="39" t="s">
        <v>97</v>
      </c>
      <c r="D226" s="77">
        <v>130</v>
      </c>
      <c r="E226" s="39"/>
      <c r="F226" s="77"/>
      <c r="G226" s="39">
        <v>1</v>
      </c>
      <c r="H226" s="39">
        <v>4</v>
      </c>
      <c r="I226" s="77">
        <f t="shared" si="9"/>
        <v>520</v>
      </c>
      <c r="J226" s="190"/>
    </row>
    <row r="227" spans="1:10" ht="12.75">
      <c r="A227" s="40" t="s">
        <v>141</v>
      </c>
      <c r="B227" s="39">
        <v>262</v>
      </c>
      <c r="C227" s="39" t="s">
        <v>97</v>
      </c>
      <c r="D227" s="77">
        <v>120</v>
      </c>
      <c r="E227" s="39"/>
      <c r="F227" s="77"/>
      <c r="G227" s="39">
        <v>1</v>
      </c>
      <c r="H227" s="39">
        <v>4</v>
      </c>
      <c r="I227" s="77">
        <f t="shared" si="9"/>
        <v>480</v>
      </c>
      <c r="J227" s="190"/>
    </row>
    <row r="228" spans="1:10" ht="12.75">
      <c r="A228" s="40" t="s">
        <v>143</v>
      </c>
      <c r="B228" s="39">
        <v>262</v>
      </c>
      <c r="C228" s="39" t="s">
        <v>97</v>
      </c>
      <c r="D228" s="77">
        <v>120</v>
      </c>
      <c r="E228" s="39"/>
      <c r="F228" s="77"/>
      <c r="G228" s="39">
        <v>1</v>
      </c>
      <c r="H228" s="39">
        <v>12</v>
      </c>
      <c r="I228" s="77">
        <f t="shared" si="9"/>
        <v>1440</v>
      </c>
      <c r="J228" s="190"/>
    </row>
    <row r="229" spans="1:10" ht="12.75">
      <c r="A229" s="40" t="s">
        <v>49</v>
      </c>
      <c r="B229" s="39">
        <v>262</v>
      </c>
      <c r="C229" s="81" t="s">
        <v>50</v>
      </c>
      <c r="D229" s="77">
        <v>55</v>
      </c>
      <c r="E229" s="39"/>
      <c r="F229" s="77"/>
      <c r="G229" s="39">
        <v>1</v>
      </c>
      <c r="H229" s="39">
        <v>20</v>
      </c>
      <c r="I229" s="77">
        <f t="shared" si="9"/>
        <v>1100</v>
      </c>
      <c r="J229" s="190"/>
    </row>
    <row r="230" spans="1:10" ht="12.75">
      <c r="A230" s="40" t="s">
        <v>144</v>
      </c>
      <c r="B230" s="39">
        <v>299</v>
      </c>
      <c r="C230" s="39" t="s">
        <v>46</v>
      </c>
      <c r="D230" s="77">
        <v>100</v>
      </c>
      <c r="E230" s="39"/>
      <c r="F230" s="77"/>
      <c r="G230" s="39">
        <v>1</v>
      </c>
      <c r="H230" s="39">
        <v>3</v>
      </c>
      <c r="I230" s="77">
        <f t="shared" si="9"/>
        <v>300</v>
      </c>
      <c r="J230" s="190"/>
    </row>
    <row r="231" spans="1:10" ht="12.75">
      <c r="A231" s="40" t="s">
        <v>145</v>
      </c>
      <c r="B231" s="39">
        <v>253</v>
      </c>
      <c r="C231" s="39" t="s">
        <v>46</v>
      </c>
      <c r="D231" s="77">
        <v>1600</v>
      </c>
      <c r="E231" s="39"/>
      <c r="F231" s="77"/>
      <c r="G231" s="39">
        <v>1</v>
      </c>
      <c r="H231" s="39">
        <v>8</v>
      </c>
      <c r="I231" s="77">
        <f t="shared" si="9"/>
        <v>12800</v>
      </c>
      <c r="J231" s="190"/>
    </row>
    <row r="232" spans="1:10" ht="12.75">
      <c r="A232" s="173" t="s">
        <v>322</v>
      </c>
      <c r="B232" s="39">
        <v>253</v>
      </c>
      <c r="C232" s="39" t="s">
        <v>46</v>
      </c>
      <c r="D232" s="77">
        <v>600</v>
      </c>
      <c r="E232" s="39"/>
      <c r="F232" s="77"/>
      <c r="G232" s="39">
        <v>1</v>
      </c>
      <c r="H232" s="39">
        <v>8</v>
      </c>
      <c r="I232" s="77">
        <f t="shared" si="9"/>
        <v>4800</v>
      </c>
      <c r="J232" s="190"/>
    </row>
    <row r="233" spans="1:10" ht="12.75">
      <c r="A233" s="173" t="s">
        <v>323</v>
      </c>
      <c r="B233" s="39">
        <v>253</v>
      </c>
      <c r="C233" s="39" t="s">
        <v>46</v>
      </c>
      <c r="D233" s="77">
        <v>400</v>
      </c>
      <c r="E233" s="39"/>
      <c r="F233" s="77"/>
      <c r="G233" s="39">
        <v>1</v>
      </c>
      <c r="H233" s="39">
        <v>8</v>
      </c>
      <c r="I233" s="77">
        <f t="shared" si="9"/>
        <v>3200</v>
      </c>
      <c r="J233" s="190"/>
    </row>
    <row r="234" spans="1:10" ht="12.75">
      <c r="A234" s="40" t="s">
        <v>146</v>
      </c>
      <c r="B234" s="39">
        <v>165</v>
      </c>
      <c r="C234" s="39" t="s">
        <v>46</v>
      </c>
      <c r="D234" s="77">
        <v>5000</v>
      </c>
      <c r="E234" s="39"/>
      <c r="F234" s="77"/>
      <c r="G234" s="39">
        <v>1</v>
      </c>
      <c r="H234" s="39">
        <v>9</v>
      </c>
      <c r="I234" s="77">
        <f t="shared" si="9"/>
        <v>45000</v>
      </c>
      <c r="J234" s="190"/>
    </row>
    <row r="235" spans="1:10" ht="12.75">
      <c r="A235" s="173" t="s">
        <v>764</v>
      </c>
      <c r="B235" s="39">
        <v>165</v>
      </c>
      <c r="C235" s="39" t="s">
        <v>46</v>
      </c>
      <c r="D235" s="77">
        <v>700</v>
      </c>
      <c r="E235" s="39"/>
      <c r="F235" s="77"/>
      <c r="G235" s="39">
        <v>1</v>
      </c>
      <c r="H235" s="39">
        <v>4</v>
      </c>
      <c r="I235" s="77">
        <f t="shared" si="9"/>
        <v>2800</v>
      </c>
      <c r="J235" s="190"/>
    </row>
    <row r="236" spans="1:10" ht="12.75">
      <c r="A236" s="173" t="s">
        <v>763</v>
      </c>
      <c r="B236" s="39">
        <v>165</v>
      </c>
      <c r="C236" s="39" t="s">
        <v>46</v>
      </c>
      <c r="D236" s="77">
        <v>500</v>
      </c>
      <c r="E236" s="39"/>
      <c r="F236" s="77"/>
      <c r="G236" s="39">
        <v>1</v>
      </c>
      <c r="H236" s="39">
        <v>6</v>
      </c>
      <c r="I236" s="77">
        <f t="shared" si="9"/>
        <v>3000</v>
      </c>
      <c r="J236" s="190"/>
    </row>
    <row r="237" spans="1:10" ht="12.75">
      <c r="A237" s="40" t="s">
        <v>147</v>
      </c>
      <c r="B237" s="39">
        <v>169</v>
      </c>
      <c r="C237" s="162" t="s">
        <v>153</v>
      </c>
      <c r="D237" s="77">
        <v>250</v>
      </c>
      <c r="E237" s="39"/>
      <c r="F237" s="77"/>
      <c r="G237" s="39">
        <v>1</v>
      </c>
      <c r="H237" s="39">
        <v>10</v>
      </c>
      <c r="I237" s="77">
        <f t="shared" si="9"/>
        <v>2500</v>
      </c>
      <c r="J237" s="190"/>
    </row>
    <row r="238" spans="1:10" ht="12.75">
      <c r="A238" s="40" t="s">
        <v>149</v>
      </c>
      <c r="B238" s="39">
        <v>165</v>
      </c>
      <c r="C238" s="39" t="s">
        <v>46</v>
      </c>
      <c r="D238" s="77">
        <v>6000</v>
      </c>
      <c r="E238" s="39"/>
      <c r="F238" s="77"/>
      <c r="G238" s="39">
        <v>1</v>
      </c>
      <c r="H238" s="39">
        <v>9</v>
      </c>
      <c r="I238" s="77">
        <f t="shared" si="9"/>
        <v>54000</v>
      </c>
      <c r="J238" s="190"/>
    </row>
    <row r="239" spans="1:10" ht="12.75">
      <c r="A239" s="40" t="s">
        <v>150</v>
      </c>
      <c r="B239" s="39">
        <v>165</v>
      </c>
      <c r="C239" s="39" t="s">
        <v>46</v>
      </c>
      <c r="D239" s="77">
        <v>3200</v>
      </c>
      <c r="E239" s="39"/>
      <c r="F239" s="77"/>
      <c r="G239" s="39">
        <v>1</v>
      </c>
      <c r="H239" s="39">
        <v>3</v>
      </c>
      <c r="I239" s="77">
        <f t="shared" si="9"/>
        <v>9600</v>
      </c>
      <c r="J239" s="190"/>
    </row>
    <row r="240" spans="1:10" ht="12.75">
      <c r="A240" s="40" t="s">
        <v>151</v>
      </c>
      <c r="B240" s="39">
        <v>161</v>
      </c>
      <c r="C240" s="39" t="s">
        <v>46</v>
      </c>
      <c r="D240" s="77">
        <v>500</v>
      </c>
      <c r="E240" s="39"/>
      <c r="F240" s="77"/>
      <c r="G240" s="39">
        <v>1</v>
      </c>
      <c r="H240" s="39">
        <v>4</v>
      </c>
      <c r="I240" s="77">
        <f t="shared" si="9"/>
        <v>2000</v>
      </c>
      <c r="J240" s="190"/>
    </row>
    <row r="241" spans="1:10" ht="12.75">
      <c r="A241" s="40" t="s">
        <v>152</v>
      </c>
      <c r="B241" s="39">
        <v>165</v>
      </c>
      <c r="C241" s="39" t="s">
        <v>46</v>
      </c>
      <c r="D241" s="77">
        <v>500</v>
      </c>
      <c r="E241" s="39"/>
      <c r="F241" s="77"/>
      <c r="G241" s="39">
        <v>1</v>
      </c>
      <c r="H241" s="39">
        <v>3</v>
      </c>
      <c r="I241" s="77">
        <f t="shared" si="9"/>
        <v>1500</v>
      </c>
      <c r="J241" s="190"/>
    </row>
    <row r="242" spans="1:10" ht="12.75">
      <c r="A242" s="193" t="s">
        <v>312</v>
      </c>
      <c r="B242" s="39">
        <v>186</v>
      </c>
      <c r="C242" s="39" t="s">
        <v>153</v>
      </c>
      <c r="D242" s="165">
        <v>300</v>
      </c>
      <c r="E242" s="39"/>
      <c r="F242" s="77"/>
      <c r="G242" s="39">
        <v>1</v>
      </c>
      <c r="H242" s="39">
        <v>12</v>
      </c>
      <c r="I242" s="77">
        <f t="shared" si="9"/>
        <v>3600</v>
      </c>
      <c r="J242" s="190"/>
    </row>
    <row r="243" spans="1:10" ht="12.75">
      <c r="A243" s="191" t="s">
        <v>154</v>
      </c>
      <c r="B243" s="39">
        <v>186</v>
      </c>
      <c r="C243" s="39" t="s">
        <v>153</v>
      </c>
      <c r="D243" s="77">
        <v>1000</v>
      </c>
      <c r="E243" s="39"/>
      <c r="F243" s="77"/>
      <c r="G243" s="39">
        <v>1</v>
      </c>
      <c r="H243" s="39">
        <v>12</v>
      </c>
      <c r="I243" s="77">
        <f t="shared" si="9"/>
        <v>12000</v>
      </c>
      <c r="J243" s="190"/>
    </row>
    <row r="244" spans="1:10" ht="12.75">
      <c r="A244" s="193" t="s">
        <v>774</v>
      </c>
      <c r="B244" s="39">
        <v>243</v>
      </c>
      <c r="C244" s="162" t="s">
        <v>46</v>
      </c>
      <c r="D244" s="77">
        <v>1.25</v>
      </c>
      <c r="E244" s="39"/>
      <c r="F244" s="77"/>
      <c r="G244" s="39">
        <v>1</v>
      </c>
      <c r="H244" s="39">
        <v>36</v>
      </c>
      <c r="I244" s="77">
        <f t="shared" si="9"/>
        <v>45</v>
      </c>
      <c r="J244" s="190"/>
    </row>
    <row r="245" spans="1:10" ht="12.75">
      <c r="A245" s="193" t="s">
        <v>775</v>
      </c>
      <c r="B245" s="39">
        <v>291</v>
      </c>
      <c r="C245" s="162" t="s">
        <v>46</v>
      </c>
      <c r="D245" s="77">
        <v>3.75</v>
      </c>
      <c r="E245" s="39"/>
      <c r="F245" s="77"/>
      <c r="G245" s="39">
        <v>1</v>
      </c>
      <c r="H245" s="39">
        <v>60</v>
      </c>
      <c r="I245" s="77">
        <f t="shared" si="9"/>
        <v>225</v>
      </c>
      <c r="J245" s="190"/>
    </row>
    <row r="246" spans="1:10" ht="12.75">
      <c r="A246" s="191" t="s">
        <v>155</v>
      </c>
      <c r="B246" s="39">
        <v>291</v>
      </c>
      <c r="C246" s="39" t="s">
        <v>59</v>
      </c>
      <c r="D246" s="77">
        <v>50</v>
      </c>
      <c r="E246" s="39"/>
      <c r="F246" s="77"/>
      <c r="G246" s="39">
        <v>1</v>
      </c>
      <c r="H246" s="39">
        <v>2</v>
      </c>
      <c r="I246" s="77">
        <f t="shared" si="9"/>
        <v>100</v>
      </c>
      <c r="J246" s="190"/>
    </row>
    <row r="247" spans="1:10" ht="12.75">
      <c r="A247" s="191" t="s">
        <v>156</v>
      </c>
      <c r="B247" s="39">
        <v>243</v>
      </c>
      <c r="C247" s="39" t="s">
        <v>59</v>
      </c>
      <c r="D247" s="77">
        <v>130</v>
      </c>
      <c r="E247" s="39"/>
      <c r="F247" s="77"/>
      <c r="G247" s="39">
        <v>1</v>
      </c>
      <c r="H247" s="39">
        <v>3</v>
      </c>
      <c r="I247" s="77">
        <f t="shared" si="9"/>
        <v>390</v>
      </c>
      <c r="J247" s="190"/>
    </row>
    <row r="248" spans="1:10" ht="12.75">
      <c r="A248" s="193" t="s">
        <v>316</v>
      </c>
      <c r="B248" s="39">
        <v>291</v>
      </c>
      <c r="C248" s="39" t="s">
        <v>54</v>
      </c>
      <c r="D248" s="77">
        <v>13</v>
      </c>
      <c r="E248" s="39"/>
      <c r="F248" s="77"/>
      <c r="G248" s="39">
        <v>1</v>
      </c>
      <c r="H248" s="39">
        <v>8</v>
      </c>
      <c r="I248" s="77">
        <f t="shared" si="9"/>
        <v>104</v>
      </c>
      <c r="J248" s="190"/>
    </row>
    <row r="249" spans="1:10" ht="12.75">
      <c r="A249" s="191" t="s">
        <v>158</v>
      </c>
      <c r="B249" s="39">
        <v>291</v>
      </c>
      <c r="C249" s="39" t="s">
        <v>54</v>
      </c>
      <c r="D249" s="77">
        <v>10</v>
      </c>
      <c r="E249" s="39"/>
      <c r="F249" s="77"/>
      <c r="G249" s="39">
        <v>1</v>
      </c>
      <c r="H249" s="39">
        <v>4</v>
      </c>
      <c r="I249" s="77">
        <f t="shared" si="9"/>
        <v>40</v>
      </c>
      <c r="J249" s="190"/>
    </row>
    <row r="250" spans="1:10" ht="12.75">
      <c r="A250" s="191" t="s">
        <v>159</v>
      </c>
      <c r="B250" s="39">
        <v>291</v>
      </c>
      <c r="C250" s="39" t="s">
        <v>54</v>
      </c>
      <c r="D250" s="77">
        <v>30</v>
      </c>
      <c r="E250" s="39"/>
      <c r="F250" s="77"/>
      <c r="G250" s="39">
        <v>1</v>
      </c>
      <c r="H250" s="39">
        <v>2</v>
      </c>
      <c r="I250" s="77">
        <f t="shared" si="9"/>
        <v>60</v>
      </c>
      <c r="J250" s="190"/>
    </row>
    <row r="251" spans="1:10" ht="12.75">
      <c r="A251" s="191" t="s">
        <v>160</v>
      </c>
      <c r="B251" s="39">
        <v>244</v>
      </c>
      <c r="C251" s="39" t="s">
        <v>59</v>
      </c>
      <c r="D251" s="77">
        <v>50</v>
      </c>
      <c r="E251" s="39"/>
      <c r="F251" s="77"/>
      <c r="G251" s="39">
        <v>1</v>
      </c>
      <c r="H251" s="39">
        <v>4</v>
      </c>
      <c r="I251" s="77">
        <f t="shared" si="9"/>
        <v>200</v>
      </c>
      <c r="J251" s="190"/>
    </row>
    <row r="252" spans="1:10" ht="12.75">
      <c r="A252" s="259" t="s">
        <v>546</v>
      </c>
      <c r="B252" s="39">
        <v>267</v>
      </c>
      <c r="C252" s="39" t="s">
        <v>46</v>
      </c>
      <c r="D252" s="77">
        <v>250</v>
      </c>
      <c r="E252" s="39"/>
      <c r="F252" s="77"/>
      <c r="G252" s="39">
        <v>1</v>
      </c>
      <c r="H252" s="39">
        <v>12</v>
      </c>
      <c r="I252" s="77">
        <f t="shared" si="9"/>
        <v>3000</v>
      </c>
      <c r="J252" s="190"/>
    </row>
    <row r="253" spans="1:10" ht="12.75">
      <c r="A253" s="259" t="s">
        <v>319</v>
      </c>
      <c r="B253" s="39">
        <v>267</v>
      </c>
      <c r="C253" s="39" t="s">
        <v>46</v>
      </c>
      <c r="D253" s="77">
        <v>350</v>
      </c>
      <c r="E253" s="39"/>
      <c r="F253" s="77"/>
      <c r="G253" s="39">
        <v>1</v>
      </c>
      <c r="H253" s="39">
        <v>8</v>
      </c>
      <c r="I253" s="77">
        <f t="shared" si="9"/>
        <v>2800</v>
      </c>
      <c r="J253" s="190"/>
    </row>
    <row r="254" spans="1:10" ht="12.75">
      <c r="A254" s="191" t="s">
        <v>161</v>
      </c>
      <c r="B254" s="39">
        <v>244</v>
      </c>
      <c r="C254" s="39" t="s">
        <v>46</v>
      </c>
      <c r="D254" s="77">
        <v>10</v>
      </c>
      <c r="E254" s="39"/>
      <c r="F254" s="77"/>
      <c r="G254" s="39">
        <v>1</v>
      </c>
      <c r="H254" s="39">
        <v>20</v>
      </c>
      <c r="I254" s="77">
        <f t="shared" si="9"/>
        <v>200</v>
      </c>
      <c r="J254" s="190"/>
    </row>
    <row r="255" spans="1:10" ht="12.75">
      <c r="A255" s="191" t="s">
        <v>300</v>
      </c>
      <c r="B255" s="39">
        <v>328</v>
      </c>
      <c r="C255" s="39" t="s">
        <v>46</v>
      </c>
      <c r="D255" s="77">
        <v>7200</v>
      </c>
      <c r="E255" s="39"/>
      <c r="F255" s="77"/>
      <c r="G255" s="39">
        <v>1</v>
      </c>
      <c r="H255" s="39">
        <v>1</v>
      </c>
      <c r="I255" s="77">
        <f t="shared" si="9"/>
        <v>7200</v>
      </c>
      <c r="J255" s="190"/>
    </row>
    <row r="256" spans="1:10" ht="12.75">
      <c r="A256" s="191" t="s">
        <v>163</v>
      </c>
      <c r="B256" s="39">
        <v>291</v>
      </c>
      <c r="C256" s="39" t="s">
        <v>46</v>
      </c>
      <c r="D256" s="77">
        <v>150</v>
      </c>
      <c r="E256" s="39"/>
      <c r="F256" s="77"/>
      <c r="G256" s="39">
        <v>1</v>
      </c>
      <c r="H256" s="39">
        <v>4</v>
      </c>
      <c r="I256" s="77">
        <f t="shared" si="9"/>
        <v>600</v>
      </c>
      <c r="J256" s="190"/>
    </row>
    <row r="257" spans="1:10" ht="12.75">
      <c r="A257" s="191" t="s">
        <v>164</v>
      </c>
      <c r="B257" s="39">
        <v>291</v>
      </c>
      <c r="C257" s="39" t="s">
        <v>46</v>
      </c>
      <c r="D257" s="77">
        <v>10</v>
      </c>
      <c r="E257" s="39"/>
      <c r="F257" s="77"/>
      <c r="G257" s="39">
        <v>1</v>
      </c>
      <c r="H257" s="39">
        <v>4</v>
      </c>
      <c r="I257" s="77">
        <f t="shared" si="9"/>
        <v>40</v>
      </c>
      <c r="J257" s="190"/>
    </row>
    <row r="258" spans="1:10" ht="12.75">
      <c r="A258" s="191" t="s">
        <v>165</v>
      </c>
      <c r="B258" s="39">
        <v>291</v>
      </c>
      <c r="C258" s="39" t="s">
        <v>54</v>
      </c>
      <c r="D258" s="77">
        <v>6</v>
      </c>
      <c r="E258" s="39"/>
      <c r="F258" s="77"/>
      <c r="G258" s="39">
        <v>1</v>
      </c>
      <c r="H258" s="39">
        <v>4</v>
      </c>
      <c r="I258" s="77">
        <f t="shared" si="9"/>
        <v>24</v>
      </c>
      <c r="J258" s="190"/>
    </row>
    <row r="259" spans="1:10" ht="12.75">
      <c r="A259" s="191" t="s">
        <v>166</v>
      </c>
      <c r="B259" s="39">
        <v>267</v>
      </c>
      <c r="C259" s="39" t="s">
        <v>95</v>
      </c>
      <c r="D259" s="77">
        <v>20</v>
      </c>
      <c r="E259" s="39"/>
      <c r="F259" s="77"/>
      <c r="G259" s="39">
        <v>1</v>
      </c>
      <c r="H259" s="39">
        <v>4</v>
      </c>
      <c r="I259" s="77">
        <f t="shared" si="9"/>
        <v>80</v>
      </c>
      <c r="J259" s="190"/>
    </row>
    <row r="260" spans="1:10" ht="12.75">
      <c r="A260" s="191" t="s">
        <v>167</v>
      </c>
      <c r="B260" s="39">
        <v>244</v>
      </c>
      <c r="C260" s="39" t="s">
        <v>46</v>
      </c>
      <c r="D260" s="77">
        <v>2.6</v>
      </c>
      <c r="E260" s="39"/>
      <c r="F260" s="77"/>
      <c r="G260" s="39">
        <v>1</v>
      </c>
      <c r="H260" s="39">
        <v>24</v>
      </c>
      <c r="I260" s="77">
        <f t="shared" si="9"/>
        <v>62.400000000000006</v>
      </c>
      <c r="J260" s="190"/>
    </row>
    <row r="261" spans="1:10" ht="12.75">
      <c r="A261" s="191" t="s">
        <v>168</v>
      </c>
      <c r="B261" s="39">
        <v>224</v>
      </c>
      <c r="C261" s="39" t="s">
        <v>169</v>
      </c>
      <c r="D261" s="77">
        <v>28</v>
      </c>
      <c r="E261" s="39"/>
      <c r="F261" s="77"/>
      <c r="G261" s="39">
        <v>1</v>
      </c>
      <c r="H261" s="39">
        <v>10</v>
      </c>
      <c r="I261" s="77">
        <f t="shared" si="9"/>
        <v>280</v>
      </c>
      <c r="J261" s="190"/>
    </row>
    <row r="262" spans="1:10" ht="12.75">
      <c r="A262" s="191" t="s">
        <v>170</v>
      </c>
      <c r="B262" s="39">
        <v>261</v>
      </c>
      <c r="C262" s="39" t="s">
        <v>42</v>
      </c>
      <c r="D262" s="77">
        <v>50</v>
      </c>
      <c r="E262" s="39"/>
      <c r="F262" s="77"/>
      <c r="G262" s="39">
        <v>1</v>
      </c>
      <c r="H262" s="39">
        <v>9</v>
      </c>
      <c r="I262" s="77">
        <f t="shared" si="9"/>
        <v>450</v>
      </c>
      <c r="J262" s="190"/>
    </row>
    <row r="263" spans="1:10" ht="12.75">
      <c r="A263" s="191" t="s">
        <v>171</v>
      </c>
      <c r="B263" s="39">
        <v>289</v>
      </c>
      <c r="C263" s="39" t="s">
        <v>46</v>
      </c>
      <c r="D263" s="77">
        <v>10</v>
      </c>
      <c r="E263" s="39"/>
      <c r="F263" s="77"/>
      <c r="G263" s="39">
        <v>1</v>
      </c>
      <c r="H263" s="39">
        <v>30</v>
      </c>
      <c r="I263" s="77">
        <f t="shared" si="9"/>
        <v>300</v>
      </c>
      <c r="J263" s="190"/>
    </row>
    <row r="264" spans="1:10" ht="12.75">
      <c r="A264" s="191" t="s">
        <v>172</v>
      </c>
      <c r="B264" s="39">
        <v>289</v>
      </c>
      <c r="C264" s="39" t="s">
        <v>46</v>
      </c>
      <c r="D264" s="77">
        <v>50</v>
      </c>
      <c r="E264" s="39"/>
      <c r="F264" s="77"/>
      <c r="G264" s="39">
        <v>1</v>
      </c>
      <c r="H264" s="39">
        <v>8</v>
      </c>
      <c r="I264" s="77">
        <f t="shared" si="9"/>
        <v>400</v>
      </c>
      <c r="J264" s="190"/>
    </row>
    <row r="265" spans="1:10" ht="12.75">
      <c r="A265" s="191" t="s">
        <v>173</v>
      </c>
      <c r="B265" s="39">
        <v>297</v>
      </c>
      <c r="C265" s="39" t="s">
        <v>46</v>
      </c>
      <c r="D265" s="77">
        <v>70</v>
      </c>
      <c r="E265" s="39"/>
      <c r="F265" s="77"/>
      <c r="G265" s="39">
        <v>1</v>
      </c>
      <c r="H265" s="39">
        <v>25</v>
      </c>
      <c r="I265" s="77">
        <f t="shared" si="9"/>
        <v>1750</v>
      </c>
      <c r="J265" s="190"/>
    </row>
    <row r="266" spans="1:10" ht="12.75">
      <c r="A266" s="191" t="s">
        <v>174</v>
      </c>
      <c r="B266" s="39">
        <v>297</v>
      </c>
      <c r="C266" s="39" t="s">
        <v>46</v>
      </c>
      <c r="D266" s="77">
        <v>12</v>
      </c>
      <c r="E266" s="39"/>
      <c r="F266" s="77"/>
      <c r="G266" s="39">
        <v>1</v>
      </c>
      <c r="H266" s="39">
        <v>25</v>
      </c>
      <c r="I266" s="77">
        <f t="shared" si="9"/>
        <v>300</v>
      </c>
      <c r="J266" s="190"/>
    </row>
    <row r="267" spans="1:10" ht="12.75">
      <c r="A267" s="191" t="s">
        <v>175</v>
      </c>
      <c r="B267" s="39">
        <v>297</v>
      </c>
      <c r="C267" s="39" t="s">
        <v>46</v>
      </c>
      <c r="D267" s="77">
        <v>10</v>
      </c>
      <c r="E267" s="39"/>
      <c r="F267" s="77"/>
      <c r="G267" s="39">
        <v>1</v>
      </c>
      <c r="H267" s="39">
        <v>25</v>
      </c>
      <c r="I267" s="77">
        <f t="shared" si="9"/>
        <v>250</v>
      </c>
      <c r="J267" s="190"/>
    </row>
    <row r="268" spans="1:10" ht="12.75">
      <c r="A268" s="191" t="s">
        <v>176</v>
      </c>
      <c r="B268" s="39">
        <v>297</v>
      </c>
      <c r="C268" s="39" t="s">
        <v>46</v>
      </c>
      <c r="D268" s="77">
        <v>10</v>
      </c>
      <c r="E268" s="39"/>
      <c r="F268" s="77"/>
      <c r="G268" s="39">
        <v>1</v>
      </c>
      <c r="H268" s="39">
        <v>5</v>
      </c>
      <c r="I268" s="77">
        <f t="shared" si="9"/>
        <v>50</v>
      </c>
      <c r="J268" s="190"/>
    </row>
    <row r="269" spans="1:10" ht="12.75">
      <c r="A269" s="191" t="s">
        <v>177</v>
      </c>
      <c r="B269" s="39">
        <v>297</v>
      </c>
      <c r="C269" s="39" t="s">
        <v>46</v>
      </c>
      <c r="D269" s="77">
        <v>120</v>
      </c>
      <c r="E269" s="39"/>
      <c r="F269" s="77"/>
      <c r="G269" s="39">
        <v>1</v>
      </c>
      <c r="H269" s="39">
        <v>4</v>
      </c>
      <c r="I269" s="77">
        <f t="shared" si="9"/>
        <v>480</v>
      </c>
      <c r="J269" s="190"/>
    </row>
    <row r="270" spans="1:10" ht="12.75">
      <c r="A270" s="191" t="s">
        <v>178</v>
      </c>
      <c r="B270" s="39">
        <v>297</v>
      </c>
      <c r="C270" s="39" t="s">
        <v>46</v>
      </c>
      <c r="D270" s="77">
        <v>8</v>
      </c>
      <c r="E270" s="39"/>
      <c r="F270" s="77"/>
      <c r="G270" s="39">
        <v>1</v>
      </c>
      <c r="H270" s="39">
        <v>14</v>
      </c>
      <c r="I270" s="77">
        <f t="shared" si="9"/>
        <v>112</v>
      </c>
      <c r="J270" s="190"/>
    </row>
    <row r="271" spans="1:10" ht="12.75">
      <c r="A271" s="191" t="s">
        <v>81</v>
      </c>
      <c r="B271" s="39">
        <v>299</v>
      </c>
      <c r="C271" s="39" t="s">
        <v>46</v>
      </c>
      <c r="D271" s="77">
        <v>8</v>
      </c>
      <c r="E271" s="39"/>
      <c r="F271" s="77"/>
      <c r="G271" s="39">
        <v>1</v>
      </c>
      <c r="H271" s="39">
        <v>8</v>
      </c>
      <c r="I271" s="77">
        <f t="shared" si="9"/>
        <v>64</v>
      </c>
      <c r="J271" s="190"/>
    </row>
    <row r="272" spans="1:10" ht="12.75">
      <c r="A272" s="191" t="s">
        <v>179</v>
      </c>
      <c r="B272" s="39">
        <v>297</v>
      </c>
      <c r="C272" s="39" t="s">
        <v>180</v>
      </c>
      <c r="D272" s="77">
        <v>12</v>
      </c>
      <c r="E272" s="39"/>
      <c r="F272" s="77"/>
      <c r="G272" s="39">
        <v>1</v>
      </c>
      <c r="H272" s="39">
        <v>150</v>
      </c>
      <c r="I272" s="77">
        <f t="shared" si="9"/>
        <v>1800</v>
      </c>
      <c r="J272" s="190"/>
    </row>
    <row r="273" spans="1:10" ht="12.75">
      <c r="A273" s="191" t="s">
        <v>181</v>
      </c>
      <c r="B273" s="39">
        <v>297</v>
      </c>
      <c r="C273" s="39" t="s">
        <v>180</v>
      </c>
      <c r="D273" s="77">
        <v>10</v>
      </c>
      <c r="E273" s="39"/>
      <c r="F273" s="77"/>
      <c r="G273" s="39">
        <v>1</v>
      </c>
      <c r="H273" s="39">
        <v>200</v>
      </c>
      <c r="I273" s="77">
        <f t="shared" si="9"/>
        <v>2000</v>
      </c>
      <c r="J273" s="190"/>
    </row>
    <row r="274" spans="1:10" ht="12.75">
      <c r="A274" s="191" t="s">
        <v>182</v>
      </c>
      <c r="B274" s="39">
        <v>297</v>
      </c>
      <c r="C274" s="39" t="s">
        <v>46</v>
      </c>
      <c r="D274" s="77">
        <v>12</v>
      </c>
      <c r="E274" s="39"/>
      <c r="F274" s="77"/>
      <c r="G274" s="39">
        <v>1</v>
      </c>
      <c r="H274" s="39">
        <v>14</v>
      </c>
      <c r="I274" s="77">
        <f aca="true" t="shared" si="10" ref="I274:I310">+D274*H274</f>
        <v>168</v>
      </c>
      <c r="J274" s="190"/>
    </row>
    <row r="275" spans="1:10" ht="12.75">
      <c r="A275" s="191" t="s">
        <v>183</v>
      </c>
      <c r="B275" s="42">
        <v>268</v>
      </c>
      <c r="C275" s="82" t="s">
        <v>180</v>
      </c>
      <c r="D275" s="77">
        <v>15</v>
      </c>
      <c r="E275" s="42"/>
      <c r="F275" s="87"/>
      <c r="G275" s="39">
        <v>1</v>
      </c>
      <c r="H275" s="39">
        <v>100</v>
      </c>
      <c r="I275" s="77">
        <f t="shared" si="10"/>
        <v>1500</v>
      </c>
      <c r="J275" s="190"/>
    </row>
    <row r="276" spans="1:10" ht="12.75">
      <c r="A276" s="191" t="s">
        <v>184</v>
      </c>
      <c r="B276" s="42">
        <v>283</v>
      </c>
      <c r="C276" s="82" t="s">
        <v>180</v>
      </c>
      <c r="D276" s="77">
        <v>15</v>
      </c>
      <c r="E276" s="42"/>
      <c r="F276" s="87"/>
      <c r="G276" s="39">
        <v>1</v>
      </c>
      <c r="H276" s="39">
        <v>100</v>
      </c>
      <c r="I276" s="77">
        <f t="shared" si="10"/>
        <v>1500</v>
      </c>
      <c r="J276" s="190"/>
    </row>
    <row r="277" spans="1:10" ht="12.75">
      <c r="A277" s="40" t="s">
        <v>185</v>
      </c>
      <c r="B277" s="39">
        <v>241</v>
      </c>
      <c r="C277" s="39" t="s">
        <v>46</v>
      </c>
      <c r="D277" s="77">
        <v>50</v>
      </c>
      <c r="E277" s="39"/>
      <c r="F277" s="77"/>
      <c r="G277" s="39">
        <v>1</v>
      </c>
      <c r="H277" s="39">
        <v>3</v>
      </c>
      <c r="I277" s="77">
        <f t="shared" si="10"/>
        <v>150</v>
      </c>
      <c r="J277" s="190"/>
    </row>
    <row r="278" spans="1:10" ht="12.75">
      <c r="A278" s="219" t="s">
        <v>324</v>
      </c>
      <c r="B278" s="39">
        <v>297</v>
      </c>
      <c r="C278" s="162" t="s">
        <v>46</v>
      </c>
      <c r="D278" s="77">
        <v>300</v>
      </c>
      <c r="E278" s="39"/>
      <c r="F278" s="77"/>
      <c r="G278" s="39">
        <v>1</v>
      </c>
      <c r="H278" s="39">
        <v>4</v>
      </c>
      <c r="I278" s="77">
        <f t="shared" si="10"/>
        <v>1200</v>
      </c>
      <c r="J278" s="190"/>
    </row>
    <row r="279" spans="1:10" ht="12.75">
      <c r="A279" s="173" t="s">
        <v>325</v>
      </c>
      <c r="B279" s="39">
        <v>294</v>
      </c>
      <c r="C279" s="162" t="s">
        <v>46</v>
      </c>
      <c r="D279" s="77">
        <v>300</v>
      </c>
      <c r="E279" s="39"/>
      <c r="F279" s="77"/>
      <c r="G279" s="39">
        <v>1</v>
      </c>
      <c r="H279" s="39">
        <v>20</v>
      </c>
      <c r="I279" s="77">
        <f t="shared" si="10"/>
        <v>6000</v>
      </c>
      <c r="J279" s="190"/>
    </row>
    <row r="280" spans="1:10" ht="12.75">
      <c r="A280" s="173" t="s">
        <v>326</v>
      </c>
      <c r="B280" s="39">
        <v>297</v>
      </c>
      <c r="C280" s="162" t="s">
        <v>59</v>
      </c>
      <c r="D280" s="77">
        <v>180</v>
      </c>
      <c r="E280" s="39"/>
      <c r="F280" s="77"/>
      <c r="G280" s="39">
        <v>1</v>
      </c>
      <c r="H280" s="39">
        <v>3</v>
      </c>
      <c r="I280" s="77">
        <f t="shared" si="10"/>
        <v>540</v>
      </c>
      <c r="J280" s="190"/>
    </row>
    <row r="281" spans="1:10" ht="12.75">
      <c r="A281" s="173" t="s">
        <v>327</v>
      </c>
      <c r="B281" s="39">
        <v>254</v>
      </c>
      <c r="C281" s="162" t="s">
        <v>59</v>
      </c>
      <c r="D281" s="77">
        <v>300</v>
      </c>
      <c r="E281" s="39"/>
      <c r="F281" s="77"/>
      <c r="G281" s="39">
        <v>1</v>
      </c>
      <c r="H281" s="39">
        <v>3</v>
      </c>
      <c r="I281" s="77">
        <f t="shared" si="10"/>
        <v>900</v>
      </c>
      <c r="J281" s="190"/>
    </row>
    <row r="282" spans="1:10" ht="12.75">
      <c r="A282" s="173" t="s">
        <v>328</v>
      </c>
      <c r="B282" s="39">
        <v>299</v>
      </c>
      <c r="C282" s="162" t="s">
        <v>547</v>
      </c>
      <c r="D282" s="77">
        <v>350</v>
      </c>
      <c r="E282" s="39"/>
      <c r="F282" s="77"/>
      <c r="G282" s="39">
        <v>1</v>
      </c>
      <c r="H282" s="39">
        <v>20</v>
      </c>
      <c r="I282" s="77">
        <f t="shared" si="10"/>
        <v>7000</v>
      </c>
      <c r="J282" s="190"/>
    </row>
    <row r="283" spans="1:10" ht="12.75">
      <c r="A283" s="173" t="s">
        <v>329</v>
      </c>
      <c r="B283" s="39">
        <v>297</v>
      </c>
      <c r="C283" s="162" t="s">
        <v>46</v>
      </c>
      <c r="D283" s="77">
        <v>150</v>
      </c>
      <c r="E283" s="39"/>
      <c r="F283" s="77"/>
      <c r="G283" s="39">
        <v>1</v>
      </c>
      <c r="H283" s="39">
        <v>12</v>
      </c>
      <c r="I283" s="77">
        <f t="shared" si="10"/>
        <v>1800</v>
      </c>
      <c r="J283" s="190"/>
    </row>
    <row r="284" spans="1:10" ht="12.75">
      <c r="A284" s="173" t="s">
        <v>330</v>
      </c>
      <c r="B284" s="39">
        <v>297</v>
      </c>
      <c r="C284" s="162" t="s">
        <v>46</v>
      </c>
      <c r="D284" s="77">
        <v>1500</v>
      </c>
      <c r="E284" s="39"/>
      <c r="F284" s="77"/>
      <c r="G284" s="39">
        <v>1</v>
      </c>
      <c r="H284" s="39">
        <v>4</v>
      </c>
      <c r="I284" s="77">
        <f t="shared" si="10"/>
        <v>6000</v>
      </c>
      <c r="J284" s="190"/>
    </row>
    <row r="285" spans="1:10" ht="12.75">
      <c r="A285" s="173" t="s">
        <v>331</v>
      </c>
      <c r="B285" s="39">
        <v>324</v>
      </c>
      <c r="C285" s="162" t="s">
        <v>46</v>
      </c>
      <c r="D285" s="77">
        <v>1500</v>
      </c>
      <c r="E285" s="39"/>
      <c r="F285" s="77"/>
      <c r="G285" s="39">
        <v>1</v>
      </c>
      <c r="H285" s="39">
        <v>8</v>
      </c>
      <c r="I285" s="77">
        <f t="shared" si="10"/>
        <v>12000</v>
      </c>
      <c r="J285" s="190"/>
    </row>
    <row r="286" spans="1:10" ht="12.75">
      <c r="A286" s="173" t="s">
        <v>332</v>
      </c>
      <c r="B286" s="39">
        <v>324</v>
      </c>
      <c r="C286" s="162" t="s">
        <v>46</v>
      </c>
      <c r="D286" s="77">
        <v>5300</v>
      </c>
      <c r="E286" s="39"/>
      <c r="F286" s="77"/>
      <c r="G286" s="39">
        <v>1</v>
      </c>
      <c r="H286" s="39">
        <v>5</v>
      </c>
      <c r="I286" s="77">
        <f t="shared" si="10"/>
        <v>26500</v>
      </c>
      <c r="J286" s="190"/>
    </row>
    <row r="287" spans="1:10" ht="12.75">
      <c r="A287" s="173" t="s">
        <v>335</v>
      </c>
      <c r="B287" s="39">
        <v>294</v>
      </c>
      <c r="C287" s="162" t="s">
        <v>46</v>
      </c>
      <c r="D287" s="77">
        <v>600</v>
      </c>
      <c r="E287" s="39"/>
      <c r="F287" s="77"/>
      <c r="G287" s="39">
        <v>1</v>
      </c>
      <c r="H287" s="39">
        <v>6</v>
      </c>
      <c r="I287" s="77">
        <f t="shared" si="10"/>
        <v>3600</v>
      </c>
      <c r="J287" s="190"/>
    </row>
    <row r="288" spans="1:10" ht="12.75">
      <c r="A288" s="173" t="s">
        <v>336</v>
      </c>
      <c r="B288" s="39">
        <v>329</v>
      </c>
      <c r="C288" s="162" t="s">
        <v>46</v>
      </c>
      <c r="D288" s="77">
        <v>7500</v>
      </c>
      <c r="E288" s="39"/>
      <c r="F288" s="77"/>
      <c r="G288" s="39">
        <v>1</v>
      </c>
      <c r="H288" s="39">
        <v>2</v>
      </c>
      <c r="I288" s="77">
        <f t="shared" si="10"/>
        <v>15000</v>
      </c>
      <c r="J288" s="190"/>
    </row>
    <row r="289" spans="1:10" ht="12.75">
      <c r="A289" s="173" t="s">
        <v>337</v>
      </c>
      <c r="B289" s="39">
        <v>329</v>
      </c>
      <c r="C289" s="162" t="s">
        <v>46</v>
      </c>
      <c r="D289" s="77">
        <v>5000</v>
      </c>
      <c r="E289" s="39"/>
      <c r="F289" s="77"/>
      <c r="G289" s="39">
        <v>1</v>
      </c>
      <c r="H289" s="39">
        <v>2</v>
      </c>
      <c r="I289" s="77">
        <f t="shared" si="10"/>
        <v>10000</v>
      </c>
      <c r="J289" s="190"/>
    </row>
    <row r="290" spans="1:10" ht="12.75">
      <c r="A290" s="173" t="s">
        <v>333</v>
      </c>
      <c r="B290" s="39">
        <v>294</v>
      </c>
      <c r="C290" s="162" t="s">
        <v>46</v>
      </c>
      <c r="D290" s="77">
        <v>80</v>
      </c>
      <c r="E290" s="39"/>
      <c r="F290" s="77"/>
      <c r="G290" s="39">
        <v>1</v>
      </c>
      <c r="H290" s="39">
        <v>20</v>
      </c>
      <c r="I290" s="77">
        <f t="shared" si="10"/>
        <v>1600</v>
      </c>
      <c r="J290" s="190"/>
    </row>
    <row r="291" spans="1:10" ht="12.75">
      <c r="A291" s="220" t="s">
        <v>338</v>
      </c>
      <c r="B291" s="39">
        <v>297</v>
      </c>
      <c r="C291" s="162" t="s">
        <v>46</v>
      </c>
      <c r="D291" s="77">
        <v>30000</v>
      </c>
      <c r="E291" s="39"/>
      <c r="F291" s="77"/>
      <c r="G291" s="39">
        <v>1</v>
      </c>
      <c r="H291" s="39">
        <v>7</v>
      </c>
      <c r="I291" s="77">
        <f t="shared" si="10"/>
        <v>210000</v>
      </c>
      <c r="J291" s="190"/>
    </row>
    <row r="292" spans="1:10" ht="12.75">
      <c r="A292" s="220" t="s">
        <v>334</v>
      </c>
      <c r="B292" s="39">
        <v>298</v>
      </c>
      <c r="C292" s="162" t="s">
        <v>46</v>
      </c>
      <c r="D292" s="77">
        <v>1200</v>
      </c>
      <c r="E292" s="39"/>
      <c r="F292" s="77"/>
      <c r="G292" s="39">
        <v>1</v>
      </c>
      <c r="H292" s="39">
        <v>7</v>
      </c>
      <c r="I292" s="77">
        <f t="shared" si="10"/>
        <v>8400</v>
      </c>
      <c r="J292" s="190"/>
    </row>
    <row r="293" spans="1:10" ht="12.75">
      <c r="A293" s="173" t="s">
        <v>288</v>
      </c>
      <c r="B293" s="42">
        <v>324</v>
      </c>
      <c r="C293" s="161" t="s">
        <v>46</v>
      </c>
      <c r="D293" s="77">
        <v>3500</v>
      </c>
      <c r="E293" s="42"/>
      <c r="F293" s="77"/>
      <c r="G293" s="39">
        <v>1</v>
      </c>
      <c r="H293" s="42">
        <v>1</v>
      </c>
      <c r="I293" s="77">
        <f t="shared" si="10"/>
        <v>3500</v>
      </c>
      <c r="J293" s="190"/>
    </row>
    <row r="294" spans="1:10" ht="12.75">
      <c r="A294" s="173" t="s">
        <v>289</v>
      </c>
      <c r="B294" s="42">
        <v>299</v>
      </c>
      <c r="C294" s="161" t="s">
        <v>46</v>
      </c>
      <c r="D294" s="77">
        <v>4000</v>
      </c>
      <c r="E294" s="42"/>
      <c r="F294" s="77"/>
      <c r="G294" s="39">
        <v>1</v>
      </c>
      <c r="H294" s="42">
        <v>1</v>
      </c>
      <c r="I294" s="77">
        <f t="shared" si="10"/>
        <v>4000</v>
      </c>
      <c r="J294" s="190"/>
    </row>
    <row r="295" spans="1:10" ht="12.75">
      <c r="A295" s="173" t="s">
        <v>344</v>
      </c>
      <c r="B295" s="39">
        <v>297</v>
      </c>
      <c r="C295" s="162" t="s">
        <v>59</v>
      </c>
      <c r="D295" s="77">
        <v>180</v>
      </c>
      <c r="E295" s="39"/>
      <c r="F295" s="77"/>
      <c r="G295" s="39">
        <v>1</v>
      </c>
      <c r="H295" s="39">
        <v>4</v>
      </c>
      <c r="I295" s="77">
        <f t="shared" si="10"/>
        <v>720</v>
      </c>
      <c r="J295" s="190"/>
    </row>
    <row r="296" spans="1:10" ht="12.75">
      <c r="A296" s="173" t="s">
        <v>339</v>
      </c>
      <c r="B296" s="39">
        <v>298</v>
      </c>
      <c r="C296" s="162" t="s">
        <v>46</v>
      </c>
      <c r="D296" s="165">
        <v>120</v>
      </c>
      <c r="E296" s="39"/>
      <c r="F296" s="77"/>
      <c r="G296" s="39">
        <v>1</v>
      </c>
      <c r="H296" s="39">
        <v>12</v>
      </c>
      <c r="I296" s="77">
        <f t="shared" si="10"/>
        <v>1440</v>
      </c>
      <c r="J296" s="190"/>
    </row>
    <row r="297" spans="1:10" ht="12.75">
      <c r="A297" s="173" t="s">
        <v>340</v>
      </c>
      <c r="B297" s="39">
        <v>286</v>
      </c>
      <c r="C297" s="162" t="s">
        <v>54</v>
      </c>
      <c r="D297" s="77">
        <v>110</v>
      </c>
      <c r="E297" s="39"/>
      <c r="F297" s="77"/>
      <c r="G297" s="39">
        <v>1</v>
      </c>
      <c r="H297" s="39">
        <v>15</v>
      </c>
      <c r="I297" s="77">
        <f t="shared" si="10"/>
        <v>1650</v>
      </c>
      <c r="J297" s="190"/>
    </row>
    <row r="298" spans="1:10" ht="12.75">
      <c r="A298" s="173" t="s">
        <v>341</v>
      </c>
      <c r="B298" s="39">
        <v>286</v>
      </c>
      <c r="C298" s="162" t="s">
        <v>46</v>
      </c>
      <c r="D298" s="77">
        <v>80</v>
      </c>
      <c r="E298" s="39"/>
      <c r="F298" s="77"/>
      <c r="G298" s="39">
        <v>1</v>
      </c>
      <c r="H298" s="39">
        <v>4</v>
      </c>
      <c r="I298" s="77">
        <f t="shared" si="10"/>
        <v>320</v>
      </c>
      <c r="J298" s="190"/>
    </row>
    <row r="299" spans="1:10" ht="12.75">
      <c r="A299" s="173" t="s">
        <v>342</v>
      </c>
      <c r="B299" s="39">
        <v>286</v>
      </c>
      <c r="C299" s="162" t="s">
        <v>54</v>
      </c>
      <c r="D299" s="77">
        <v>180</v>
      </c>
      <c r="E299" s="39"/>
      <c r="F299" s="77"/>
      <c r="G299" s="39">
        <v>1</v>
      </c>
      <c r="H299" s="39">
        <v>2</v>
      </c>
      <c r="I299" s="77">
        <f t="shared" si="10"/>
        <v>360</v>
      </c>
      <c r="J299" s="190"/>
    </row>
    <row r="300" spans="1:10" ht="12.75">
      <c r="A300" s="173" t="s">
        <v>343</v>
      </c>
      <c r="B300" s="39">
        <v>286</v>
      </c>
      <c r="C300" s="162" t="s">
        <v>54</v>
      </c>
      <c r="D300" s="77">
        <v>180</v>
      </c>
      <c r="E300" s="39"/>
      <c r="F300" s="77"/>
      <c r="G300" s="39">
        <v>1</v>
      </c>
      <c r="H300" s="39">
        <v>2</v>
      </c>
      <c r="I300" s="77">
        <f t="shared" si="10"/>
        <v>360</v>
      </c>
      <c r="J300" s="190"/>
    </row>
    <row r="301" spans="1:10" ht="12.75">
      <c r="A301" s="173" t="s">
        <v>345</v>
      </c>
      <c r="B301" s="39">
        <v>254</v>
      </c>
      <c r="C301" s="162" t="s">
        <v>46</v>
      </c>
      <c r="D301" s="77">
        <v>125</v>
      </c>
      <c r="E301" s="39"/>
      <c r="F301" s="77"/>
      <c r="G301" s="39">
        <v>1</v>
      </c>
      <c r="H301" s="39">
        <v>20</v>
      </c>
      <c r="I301" s="77">
        <f t="shared" si="10"/>
        <v>2500</v>
      </c>
      <c r="J301" s="190"/>
    </row>
    <row r="302" spans="1:10" ht="12.75">
      <c r="A302" s="173" t="s">
        <v>346</v>
      </c>
      <c r="B302" s="39">
        <v>268</v>
      </c>
      <c r="C302" s="162" t="s">
        <v>59</v>
      </c>
      <c r="D302" s="77">
        <v>3600</v>
      </c>
      <c r="E302" s="39"/>
      <c r="F302" s="77"/>
      <c r="G302" s="39">
        <v>1</v>
      </c>
      <c r="H302" s="39">
        <v>4</v>
      </c>
      <c r="I302" s="77">
        <f t="shared" si="10"/>
        <v>14400</v>
      </c>
      <c r="J302" s="190"/>
    </row>
    <row r="303" spans="1:10" ht="12.75">
      <c r="A303" s="173" t="s">
        <v>347</v>
      </c>
      <c r="B303" s="39">
        <v>329</v>
      </c>
      <c r="C303" s="162" t="s">
        <v>46</v>
      </c>
      <c r="D303" s="77">
        <v>6500</v>
      </c>
      <c r="E303" s="39"/>
      <c r="F303" s="77"/>
      <c r="G303" s="39">
        <v>1</v>
      </c>
      <c r="H303" s="39">
        <v>7</v>
      </c>
      <c r="I303" s="77">
        <f t="shared" si="10"/>
        <v>45500</v>
      </c>
      <c r="J303" s="190"/>
    </row>
    <row r="304" spans="1:10" ht="12.75">
      <c r="A304" s="173" t="s">
        <v>348</v>
      </c>
      <c r="B304" s="39">
        <v>329</v>
      </c>
      <c r="C304" s="162" t="s">
        <v>46</v>
      </c>
      <c r="D304" s="77">
        <v>40000</v>
      </c>
      <c r="E304" s="39"/>
      <c r="F304" s="77"/>
      <c r="G304" s="39">
        <v>1</v>
      </c>
      <c r="H304" s="39">
        <v>3</v>
      </c>
      <c r="I304" s="77">
        <f t="shared" si="10"/>
        <v>120000</v>
      </c>
      <c r="J304" s="190"/>
    </row>
    <row r="305" spans="1:10" ht="12.75">
      <c r="A305" s="173" t="s">
        <v>349</v>
      </c>
      <c r="B305" s="39">
        <v>268</v>
      </c>
      <c r="C305" s="162" t="s">
        <v>46</v>
      </c>
      <c r="D305" s="77">
        <v>2500</v>
      </c>
      <c r="E305" s="39"/>
      <c r="F305" s="77"/>
      <c r="G305" s="39">
        <v>1</v>
      </c>
      <c r="H305" s="39">
        <v>7</v>
      </c>
      <c r="I305" s="77">
        <f t="shared" si="10"/>
        <v>17500</v>
      </c>
      <c r="J305" s="190"/>
    </row>
    <row r="306" spans="1:10" ht="12.75">
      <c r="A306" s="260" t="s">
        <v>350</v>
      </c>
      <c r="B306" s="39">
        <v>325</v>
      </c>
      <c r="C306" s="162" t="s">
        <v>46</v>
      </c>
      <c r="D306" s="77">
        <v>180000</v>
      </c>
      <c r="E306" s="39"/>
      <c r="F306" s="77"/>
      <c r="G306" s="39">
        <v>1</v>
      </c>
      <c r="H306" s="39">
        <v>2</v>
      </c>
      <c r="I306" s="77">
        <f t="shared" si="10"/>
        <v>360000</v>
      </c>
      <c r="J306" s="190"/>
    </row>
    <row r="307" spans="1:10" ht="12.75">
      <c r="A307" s="173" t="s">
        <v>351</v>
      </c>
      <c r="B307" s="39">
        <v>325</v>
      </c>
      <c r="C307" s="162" t="s">
        <v>46</v>
      </c>
      <c r="D307" s="77">
        <v>32000</v>
      </c>
      <c r="E307" s="39"/>
      <c r="F307" s="77"/>
      <c r="G307" s="39">
        <v>1</v>
      </c>
      <c r="H307" s="39">
        <v>1</v>
      </c>
      <c r="I307" s="77">
        <f t="shared" si="10"/>
        <v>32000</v>
      </c>
      <c r="J307" s="190"/>
    </row>
    <row r="308" spans="1:10" ht="12.75">
      <c r="A308" s="173" t="s">
        <v>352</v>
      </c>
      <c r="B308" s="39">
        <v>325</v>
      </c>
      <c r="C308" s="162" t="s">
        <v>46</v>
      </c>
      <c r="D308" s="77">
        <v>75000</v>
      </c>
      <c r="E308" s="39"/>
      <c r="F308" s="77"/>
      <c r="G308" s="39">
        <v>1</v>
      </c>
      <c r="H308" s="39">
        <v>1</v>
      </c>
      <c r="I308" s="77">
        <f t="shared" si="10"/>
        <v>75000</v>
      </c>
      <c r="J308" s="190"/>
    </row>
    <row r="309" spans="1:10" ht="12.75">
      <c r="A309" s="193" t="s">
        <v>353</v>
      </c>
      <c r="B309" s="39">
        <v>325</v>
      </c>
      <c r="C309" s="162" t="s">
        <v>46</v>
      </c>
      <c r="D309" s="77">
        <v>70000</v>
      </c>
      <c r="E309" s="39"/>
      <c r="F309" s="77"/>
      <c r="G309" s="39">
        <v>1</v>
      </c>
      <c r="H309" s="39">
        <v>1</v>
      </c>
      <c r="I309" s="77">
        <f t="shared" si="10"/>
        <v>70000</v>
      </c>
      <c r="J309" s="190"/>
    </row>
    <row r="310" spans="1:10" ht="12.75">
      <c r="A310" s="173" t="s">
        <v>354</v>
      </c>
      <c r="B310" s="39">
        <v>332</v>
      </c>
      <c r="C310" s="162" t="s">
        <v>46</v>
      </c>
      <c r="D310" s="77">
        <v>160000</v>
      </c>
      <c r="E310" s="39"/>
      <c r="F310" s="77"/>
      <c r="G310" s="39">
        <v>1</v>
      </c>
      <c r="H310" s="39">
        <v>7</v>
      </c>
      <c r="I310" s="77">
        <f t="shared" si="10"/>
        <v>1120000</v>
      </c>
      <c r="J310" s="190"/>
    </row>
    <row r="311" spans="1:10" ht="12.75">
      <c r="A311" s="173" t="s">
        <v>290</v>
      </c>
      <c r="B311" s="39">
        <v>188</v>
      </c>
      <c r="C311" s="162" t="s">
        <v>46</v>
      </c>
      <c r="D311" s="77">
        <v>84000</v>
      </c>
      <c r="E311" s="39"/>
      <c r="F311" s="77"/>
      <c r="G311" s="39">
        <v>1</v>
      </c>
      <c r="H311" s="39">
        <v>2</v>
      </c>
      <c r="I311" s="77">
        <f>+D311*H311</f>
        <v>168000</v>
      </c>
      <c r="J311" s="190"/>
    </row>
    <row r="312" spans="1:10" ht="13.5" thickBot="1">
      <c r="A312" s="260" t="s">
        <v>794</v>
      </c>
      <c r="B312" s="162" t="s">
        <v>793</v>
      </c>
      <c r="C312" s="162" t="s">
        <v>46</v>
      </c>
      <c r="D312" s="77">
        <v>39200</v>
      </c>
      <c r="E312" s="39"/>
      <c r="F312" s="77"/>
      <c r="G312" s="39">
        <v>1</v>
      </c>
      <c r="H312" s="39">
        <v>15</v>
      </c>
      <c r="I312" s="77">
        <f>+D312*H312</f>
        <v>588000</v>
      </c>
      <c r="J312" s="190"/>
    </row>
    <row r="313" spans="1:10" ht="50.25" customHeight="1" thickBot="1">
      <c r="A313" s="566" t="str">
        <f>'Proteccion y Vigilancia'!B28</f>
        <v>2.2. Conformar y fortalecer brigadas de incendios, por medio de liderazgo de los bomberos forestales comunitarios, y a través de la capacitación, asistencia técnica y el equipamiento. </v>
      </c>
      <c r="B313" s="567"/>
      <c r="C313" s="568"/>
      <c r="D313" s="538" t="s">
        <v>28</v>
      </c>
      <c r="E313" s="569"/>
      <c r="F313" s="78"/>
      <c r="G313" s="79"/>
      <c r="H313" s="80"/>
      <c r="I313" s="186">
        <f>+I314+I315+I316+I317+I318+I319+I320+I321+I322+I323+I324+I325+I326+I327+I328+I329+I330</f>
        <v>121897.6</v>
      </c>
      <c r="J313" s="84"/>
    </row>
    <row r="314" spans="1:10" ht="12.75">
      <c r="A314" s="40" t="s">
        <v>41</v>
      </c>
      <c r="B314" s="39">
        <v>262</v>
      </c>
      <c r="C314" s="81" t="s">
        <v>42</v>
      </c>
      <c r="D314" s="77">
        <v>33.99</v>
      </c>
      <c r="E314" s="39"/>
      <c r="F314" s="77"/>
      <c r="G314" s="75">
        <v>1</v>
      </c>
      <c r="H314" s="39">
        <v>140</v>
      </c>
      <c r="I314" s="77">
        <f aca="true" t="shared" si="11" ref="I314:I330">+D314*H314</f>
        <v>4758.6</v>
      </c>
      <c r="J314" s="83"/>
    </row>
    <row r="315" spans="1:10" ht="12.75">
      <c r="A315" s="173" t="s">
        <v>613</v>
      </c>
      <c r="B315" s="39">
        <v>262</v>
      </c>
      <c r="C315" s="81" t="s">
        <v>44</v>
      </c>
      <c r="D315" s="77">
        <v>37.99</v>
      </c>
      <c r="E315" s="39"/>
      <c r="F315" s="77"/>
      <c r="G315" s="39">
        <v>1</v>
      </c>
      <c r="H315" s="39">
        <v>100</v>
      </c>
      <c r="I315" s="77">
        <f t="shared" si="11"/>
        <v>3799</v>
      </c>
      <c r="J315" s="77"/>
    </row>
    <row r="316" spans="1:10" ht="12.75">
      <c r="A316" s="40" t="s">
        <v>71</v>
      </c>
      <c r="B316" s="39">
        <v>241</v>
      </c>
      <c r="C316" s="81" t="s">
        <v>72</v>
      </c>
      <c r="D316" s="77">
        <v>40</v>
      </c>
      <c r="E316" s="39"/>
      <c r="F316" s="77"/>
      <c r="G316" s="39">
        <v>1</v>
      </c>
      <c r="H316" s="39">
        <v>2</v>
      </c>
      <c r="I316" s="77">
        <f t="shared" si="11"/>
        <v>80</v>
      </c>
      <c r="J316" s="77"/>
    </row>
    <row r="317" spans="1:10" ht="12.75">
      <c r="A317" s="40" t="s">
        <v>73</v>
      </c>
      <c r="B317" s="39">
        <v>241</v>
      </c>
      <c r="C317" s="81" t="s">
        <v>72</v>
      </c>
      <c r="D317" s="77">
        <v>45</v>
      </c>
      <c r="E317" s="39"/>
      <c r="F317" s="77"/>
      <c r="G317" s="39">
        <v>1</v>
      </c>
      <c r="H317" s="39">
        <v>2</v>
      </c>
      <c r="I317" s="77">
        <f t="shared" si="11"/>
        <v>90</v>
      </c>
      <c r="J317" s="77"/>
    </row>
    <row r="318" spans="1:10" ht="12.75">
      <c r="A318" s="40" t="s">
        <v>74</v>
      </c>
      <c r="B318" s="39">
        <v>243</v>
      </c>
      <c r="C318" s="81" t="s">
        <v>59</v>
      </c>
      <c r="D318" s="77">
        <v>10</v>
      </c>
      <c r="E318" s="39"/>
      <c r="F318" s="77"/>
      <c r="G318" s="38">
        <v>1</v>
      </c>
      <c r="H318" s="39">
        <v>6</v>
      </c>
      <c r="I318" s="77">
        <f t="shared" si="11"/>
        <v>60</v>
      </c>
      <c r="J318" s="77"/>
    </row>
    <row r="319" spans="1:10" ht="12.75">
      <c r="A319" s="40" t="s">
        <v>75</v>
      </c>
      <c r="B319" s="39">
        <v>243</v>
      </c>
      <c r="C319" s="81" t="s">
        <v>59</v>
      </c>
      <c r="D319" s="77">
        <v>10</v>
      </c>
      <c r="E319" s="39"/>
      <c r="F319" s="77"/>
      <c r="G319" s="39">
        <v>1</v>
      </c>
      <c r="H319" s="39">
        <v>6</v>
      </c>
      <c r="I319" s="77">
        <f t="shared" si="11"/>
        <v>60</v>
      </c>
      <c r="J319" s="77"/>
    </row>
    <row r="320" spans="1:10" ht="12.75">
      <c r="A320" s="40" t="s">
        <v>76</v>
      </c>
      <c r="B320" s="39">
        <v>291</v>
      </c>
      <c r="C320" s="81" t="s">
        <v>54</v>
      </c>
      <c r="D320" s="77">
        <v>15</v>
      </c>
      <c r="E320" s="39"/>
      <c r="F320" s="77"/>
      <c r="G320" s="38">
        <v>1</v>
      </c>
      <c r="H320" s="39">
        <v>2</v>
      </c>
      <c r="I320" s="77">
        <f t="shared" si="11"/>
        <v>30</v>
      </c>
      <c r="J320" s="77"/>
    </row>
    <row r="321" spans="1:10" ht="12.75">
      <c r="A321" s="40" t="s">
        <v>77</v>
      </c>
      <c r="B321" s="39">
        <v>291</v>
      </c>
      <c r="C321" s="81" t="s">
        <v>54</v>
      </c>
      <c r="D321" s="77">
        <v>20</v>
      </c>
      <c r="E321" s="39"/>
      <c r="F321" s="77"/>
      <c r="G321" s="39">
        <v>1</v>
      </c>
      <c r="H321" s="39">
        <v>4</v>
      </c>
      <c r="I321" s="77">
        <f t="shared" si="11"/>
        <v>80</v>
      </c>
      <c r="J321" s="77"/>
    </row>
    <row r="322" spans="1:10" ht="12.75">
      <c r="A322" s="40" t="s">
        <v>49</v>
      </c>
      <c r="B322" s="39">
        <v>262</v>
      </c>
      <c r="C322" s="81" t="s">
        <v>50</v>
      </c>
      <c r="D322" s="77">
        <v>55</v>
      </c>
      <c r="E322" s="39"/>
      <c r="F322" s="77"/>
      <c r="G322" s="39">
        <v>1</v>
      </c>
      <c r="H322" s="39">
        <v>2</v>
      </c>
      <c r="I322" s="77">
        <f t="shared" si="11"/>
        <v>110</v>
      </c>
      <c r="J322" s="77"/>
    </row>
    <row r="323" spans="1:10" ht="12.75">
      <c r="A323" s="40" t="s">
        <v>51</v>
      </c>
      <c r="B323" s="39">
        <v>211</v>
      </c>
      <c r="C323" s="81" t="s">
        <v>46</v>
      </c>
      <c r="D323" s="77">
        <v>45</v>
      </c>
      <c r="E323" s="39"/>
      <c r="F323" s="77"/>
      <c r="G323" s="38">
        <v>1</v>
      </c>
      <c r="H323" s="39">
        <v>400</v>
      </c>
      <c r="I323" s="77">
        <f t="shared" si="11"/>
        <v>18000</v>
      </c>
      <c r="J323" s="77"/>
    </row>
    <row r="324" spans="1:10" ht="12.75">
      <c r="A324" s="40" t="s">
        <v>85</v>
      </c>
      <c r="B324" s="39">
        <v>286</v>
      </c>
      <c r="C324" s="81" t="s">
        <v>54</v>
      </c>
      <c r="D324" s="77">
        <v>125</v>
      </c>
      <c r="E324" s="39"/>
      <c r="F324" s="77"/>
      <c r="G324" s="39">
        <v>1</v>
      </c>
      <c r="H324" s="39">
        <v>5</v>
      </c>
      <c r="I324" s="77">
        <f t="shared" si="11"/>
        <v>625</v>
      </c>
      <c r="J324" s="77"/>
    </row>
    <row r="325" spans="1:10" ht="12.75">
      <c r="A325" s="40" t="s">
        <v>86</v>
      </c>
      <c r="B325" s="39">
        <v>286</v>
      </c>
      <c r="C325" s="81" t="s">
        <v>54</v>
      </c>
      <c r="D325" s="77">
        <v>110</v>
      </c>
      <c r="E325" s="39"/>
      <c r="F325" s="77"/>
      <c r="G325" s="38">
        <v>1</v>
      </c>
      <c r="H325" s="39">
        <v>18</v>
      </c>
      <c r="I325" s="77">
        <f t="shared" si="11"/>
        <v>1980</v>
      </c>
      <c r="J325" s="77"/>
    </row>
    <row r="326" spans="1:10" ht="12.75">
      <c r="A326" s="193" t="s">
        <v>355</v>
      </c>
      <c r="B326" s="42">
        <v>299</v>
      </c>
      <c r="C326" s="161" t="s">
        <v>46</v>
      </c>
      <c r="D326" s="77">
        <v>1200</v>
      </c>
      <c r="E326" s="42"/>
      <c r="F326" s="87"/>
      <c r="G326" s="39">
        <v>1</v>
      </c>
      <c r="H326" s="42">
        <v>45</v>
      </c>
      <c r="I326" s="77">
        <f t="shared" si="11"/>
        <v>54000</v>
      </c>
      <c r="J326" s="77"/>
    </row>
    <row r="327" spans="1:10" ht="12.75">
      <c r="A327" s="193" t="s">
        <v>356</v>
      </c>
      <c r="B327" s="42">
        <v>299</v>
      </c>
      <c r="C327" s="161" t="s">
        <v>46</v>
      </c>
      <c r="D327" s="77">
        <v>60</v>
      </c>
      <c r="E327" s="42"/>
      <c r="F327" s="87"/>
      <c r="G327" s="39">
        <v>1</v>
      </c>
      <c r="H327" s="42">
        <v>90</v>
      </c>
      <c r="I327" s="77">
        <f t="shared" si="11"/>
        <v>5400</v>
      </c>
      <c r="J327" s="77"/>
    </row>
    <row r="328" spans="1:10" ht="12.75">
      <c r="A328" s="193" t="s">
        <v>358</v>
      </c>
      <c r="B328" s="42">
        <v>289</v>
      </c>
      <c r="C328" s="161" t="s">
        <v>46</v>
      </c>
      <c r="D328" s="77">
        <v>150</v>
      </c>
      <c r="E328" s="42"/>
      <c r="F328" s="87"/>
      <c r="G328" s="39">
        <v>1</v>
      </c>
      <c r="H328" s="42">
        <v>45</v>
      </c>
      <c r="I328" s="77">
        <f t="shared" si="11"/>
        <v>6750</v>
      </c>
      <c r="J328" s="77"/>
    </row>
    <row r="329" spans="1:10" ht="12.75">
      <c r="A329" s="193" t="s">
        <v>357</v>
      </c>
      <c r="B329" s="42">
        <v>289</v>
      </c>
      <c r="C329" s="161" t="s">
        <v>46</v>
      </c>
      <c r="D329" s="77">
        <v>135</v>
      </c>
      <c r="E329" s="42"/>
      <c r="F329" s="87"/>
      <c r="G329" s="39">
        <v>1</v>
      </c>
      <c r="H329" s="42">
        <v>45</v>
      </c>
      <c r="I329" s="77">
        <f t="shared" si="11"/>
        <v>6075</v>
      </c>
      <c r="J329" s="77"/>
    </row>
    <row r="330" spans="1:10" ht="13.5" thickBot="1">
      <c r="A330" s="173" t="s">
        <v>337</v>
      </c>
      <c r="B330" s="39">
        <v>329</v>
      </c>
      <c r="C330" s="162" t="s">
        <v>46</v>
      </c>
      <c r="D330" s="77">
        <v>5000</v>
      </c>
      <c r="E330" s="39"/>
      <c r="F330" s="77"/>
      <c r="G330" s="39">
        <v>1</v>
      </c>
      <c r="H330" s="39">
        <v>4</v>
      </c>
      <c r="I330" s="77">
        <f t="shared" si="11"/>
        <v>20000</v>
      </c>
      <c r="J330" s="77"/>
    </row>
    <row r="331" spans="1:10" ht="33" customHeight="1" thickBot="1">
      <c r="A331" s="578" t="str">
        <f>+'Proteccion y Vigilancia'!B33</f>
        <v>2.3 Implementar el plan de control y prevención de incendios forestales del municipio de Sayaxché, a través de CIF'M Sayaxché</v>
      </c>
      <c r="B331" s="581"/>
      <c r="C331" s="582"/>
      <c r="D331" s="561" t="s">
        <v>28</v>
      </c>
      <c r="E331" s="604"/>
      <c r="F331" s="213"/>
      <c r="G331" s="214"/>
      <c r="H331" s="215"/>
      <c r="I331" s="186">
        <f>+I332+I333+I334+I335+I336+I337+I338+I339+I340+I341+I342+I343+I344+I345+I346+I347+I348+I349+I350+I351+I352+I353+I354+I355+I356+I357+I358+I359+I360+I361+I362</f>
        <v>373780.5</v>
      </c>
      <c r="J331" s="71"/>
    </row>
    <row r="332" spans="1:10" ht="12.75">
      <c r="A332" s="74" t="s">
        <v>70</v>
      </c>
      <c r="B332" s="75">
        <v>196</v>
      </c>
      <c r="C332" s="261" t="s">
        <v>46</v>
      </c>
      <c r="D332" s="76">
        <v>3000</v>
      </c>
      <c r="E332" s="75"/>
      <c r="F332" s="76"/>
      <c r="G332" s="75">
        <v>1</v>
      </c>
      <c r="H332" s="75">
        <v>2</v>
      </c>
      <c r="I332" s="83">
        <f aca="true" t="shared" si="12" ref="I332:I362">+D332*H332</f>
        <v>6000</v>
      </c>
      <c r="J332" s="262"/>
    </row>
    <row r="333" spans="1:10" ht="12.75">
      <c r="A333" s="40" t="s">
        <v>41</v>
      </c>
      <c r="B333" s="39">
        <v>262</v>
      </c>
      <c r="C333" s="81" t="s">
        <v>42</v>
      </c>
      <c r="D333" s="77">
        <v>33.99</v>
      </c>
      <c r="E333" s="39"/>
      <c r="F333" s="77"/>
      <c r="G333" s="39">
        <v>1</v>
      </c>
      <c r="H333" s="39">
        <v>300</v>
      </c>
      <c r="I333" s="77">
        <f t="shared" si="12"/>
        <v>10197</v>
      </c>
      <c r="J333" s="190"/>
    </row>
    <row r="334" spans="1:10" ht="12.75">
      <c r="A334" s="173" t="s">
        <v>613</v>
      </c>
      <c r="B334" s="39">
        <v>262</v>
      </c>
      <c r="C334" s="81" t="s">
        <v>44</v>
      </c>
      <c r="D334" s="77">
        <v>37.99</v>
      </c>
      <c r="E334" s="39"/>
      <c r="F334" s="77"/>
      <c r="G334" s="39">
        <v>1</v>
      </c>
      <c r="H334" s="39">
        <v>150</v>
      </c>
      <c r="I334" s="77">
        <f t="shared" si="12"/>
        <v>5698.5</v>
      </c>
      <c r="J334" s="190"/>
    </row>
    <row r="335" spans="1:10" ht="12.75">
      <c r="A335" s="40" t="s">
        <v>71</v>
      </c>
      <c r="B335" s="39">
        <v>241</v>
      </c>
      <c r="C335" s="81" t="s">
        <v>72</v>
      </c>
      <c r="D335" s="77">
        <v>40</v>
      </c>
      <c r="E335" s="39"/>
      <c r="F335" s="77"/>
      <c r="G335" s="39">
        <v>1</v>
      </c>
      <c r="H335" s="39">
        <v>3</v>
      </c>
      <c r="I335" s="77">
        <f t="shared" si="12"/>
        <v>120</v>
      </c>
      <c r="J335" s="190"/>
    </row>
    <row r="336" spans="1:10" ht="12.75">
      <c r="A336" s="40" t="s">
        <v>73</v>
      </c>
      <c r="B336" s="39">
        <v>241</v>
      </c>
      <c r="C336" s="81" t="s">
        <v>72</v>
      </c>
      <c r="D336" s="77">
        <v>45</v>
      </c>
      <c r="E336" s="39"/>
      <c r="F336" s="77"/>
      <c r="G336" s="39">
        <v>1</v>
      </c>
      <c r="H336" s="39">
        <v>3</v>
      </c>
      <c r="I336" s="77">
        <f t="shared" si="12"/>
        <v>135</v>
      </c>
      <c r="J336" s="190"/>
    </row>
    <row r="337" spans="1:10" ht="12.75">
      <c r="A337" s="40" t="s">
        <v>74</v>
      </c>
      <c r="B337" s="39">
        <v>243</v>
      </c>
      <c r="C337" s="81" t="s">
        <v>59</v>
      </c>
      <c r="D337" s="77">
        <v>10</v>
      </c>
      <c r="E337" s="39"/>
      <c r="F337" s="77"/>
      <c r="G337" s="39">
        <v>1</v>
      </c>
      <c r="H337" s="39">
        <v>4</v>
      </c>
      <c r="I337" s="77">
        <f t="shared" si="12"/>
        <v>40</v>
      </c>
      <c r="J337" s="190"/>
    </row>
    <row r="338" spans="1:10" ht="12.75">
      <c r="A338" s="40" t="s">
        <v>75</v>
      </c>
      <c r="B338" s="39">
        <v>243</v>
      </c>
      <c r="C338" s="81" t="s">
        <v>59</v>
      </c>
      <c r="D338" s="77">
        <v>10</v>
      </c>
      <c r="E338" s="39"/>
      <c r="F338" s="77"/>
      <c r="G338" s="39">
        <v>1</v>
      </c>
      <c r="H338" s="39">
        <v>4</v>
      </c>
      <c r="I338" s="77">
        <f t="shared" si="12"/>
        <v>40</v>
      </c>
      <c r="J338" s="190"/>
    </row>
    <row r="339" spans="1:10" ht="12.75">
      <c r="A339" s="40" t="s">
        <v>76</v>
      </c>
      <c r="B339" s="39">
        <v>291</v>
      </c>
      <c r="C339" s="81" t="s">
        <v>54</v>
      </c>
      <c r="D339" s="77">
        <v>15</v>
      </c>
      <c r="E339" s="39"/>
      <c r="F339" s="77"/>
      <c r="G339" s="39">
        <v>1</v>
      </c>
      <c r="H339" s="39">
        <v>2</v>
      </c>
      <c r="I339" s="77">
        <f t="shared" si="12"/>
        <v>30</v>
      </c>
      <c r="J339" s="190"/>
    </row>
    <row r="340" spans="1:10" ht="12.75">
      <c r="A340" s="40" t="s">
        <v>77</v>
      </c>
      <c r="B340" s="39">
        <v>291</v>
      </c>
      <c r="C340" s="81" t="s">
        <v>54</v>
      </c>
      <c r="D340" s="77">
        <v>45</v>
      </c>
      <c r="E340" s="39"/>
      <c r="F340" s="77"/>
      <c r="G340" s="39">
        <v>1</v>
      </c>
      <c r="H340" s="39">
        <v>2</v>
      </c>
      <c r="I340" s="77">
        <f t="shared" si="12"/>
        <v>90</v>
      </c>
      <c r="J340" s="190"/>
    </row>
    <row r="341" spans="1:10" ht="12.75">
      <c r="A341" s="40" t="s">
        <v>49</v>
      </c>
      <c r="B341" s="39">
        <v>262</v>
      </c>
      <c r="C341" s="81" t="s">
        <v>50</v>
      </c>
      <c r="D341" s="77">
        <v>55</v>
      </c>
      <c r="E341" s="39"/>
      <c r="F341" s="77"/>
      <c r="G341" s="38">
        <v>1</v>
      </c>
      <c r="H341" s="39">
        <v>14</v>
      </c>
      <c r="I341" s="77">
        <f t="shared" si="12"/>
        <v>770</v>
      </c>
      <c r="J341" s="190"/>
    </row>
    <row r="342" spans="1:10" ht="12.75">
      <c r="A342" s="40" t="s">
        <v>186</v>
      </c>
      <c r="B342" s="39">
        <v>211</v>
      </c>
      <c r="C342" s="39" t="s">
        <v>46</v>
      </c>
      <c r="D342" s="77">
        <v>50</v>
      </c>
      <c r="E342" s="39"/>
      <c r="F342" s="77"/>
      <c r="G342" s="39">
        <v>1</v>
      </c>
      <c r="H342" s="39">
        <v>200</v>
      </c>
      <c r="I342" s="77">
        <f t="shared" si="12"/>
        <v>10000</v>
      </c>
      <c r="J342" s="190"/>
    </row>
    <row r="343" spans="1:10" ht="12.75">
      <c r="A343" s="40" t="s">
        <v>187</v>
      </c>
      <c r="B343" s="39">
        <v>211</v>
      </c>
      <c r="C343" s="39" t="s">
        <v>46</v>
      </c>
      <c r="D343" s="77">
        <v>20</v>
      </c>
      <c r="E343" s="39"/>
      <c r="F343" s="77"/>
      <c r="G343" s="39">
        <v>1</v>
      </c>
      <c r="H343" s="39">
        <v>200</v>
      </c>
      <c r="I343" s="77">
        <f t="shared" si="12"/>
        <v>4000</v>
      </c>
      <c r="J343" s="190"/>
    </row>
    <row r="344" spans="1:10" ht="12.75">
      <c r="A344" s="191" t="s">
        <v>359</v>
      </c>
      <c r="B344" s="42">
        <v>121</v>
      </c>
      <c r="C344" s="82" t="s">
        <v>153</v>
      </c>
      <c r="D344" s="77">
        <v>1500</v>
      </c>
      <c r="E344" s="42"/>
      <c r="F344" s="87"/>
      <c r="G344" s="39">
        <v>1</v>
      </c>
      <c r="H344" s="42">
        <v>6</v>
      </c>
      <c r="I344" s="77">
        <f t="shared" si="12"/>
        <v>9000</v>
      </c>
      <c r="J344" s="190"/>
    </row>
    <row r="345" spans="1:10" ht="12.75">
      <c r="A345" s="191" t="s">
        <v>363</v>
      </c>
      <c r="B345" s="42">
        <v>122</v>
      </c>
      <c r="C345" s="82" t="s">
        <v>46</v>
      </c>
      <c r="D345" s="77">
        <v>3</v>
      </c>
      <c r="E345" s="42"/>
      <c r="F345" s="87"/>
      <c r="G345" s="39">
        <v>1</v>
      </c>
      <c r="H345" s="42">
        <v>1000</v>
      </c>
      <c r="I345" s="77">
        <f t="shared" si="12"/>
        <v>3000</v>
      </c>
      <c r="J345" s="190"/>
    </row>
    <row r="346" spans="1:10" ht="12.75">
      <c r="A346" s="191" t="s">
        <v>360</v>
      </c>
      <c r="B346" s="42">
        <v>122</v>
      </c>
      <c r="C346" s="82" t="s">
        <v>46</v>
      </c>
      <c r="D346" s="77">
        <v>3</v>
      </c>
      <c r="E346" s="42"/>
      <c r="F346" s="87"/>
      <c r="G346" s="39">
        <v>1</v>
      </c>
      <c r="H346" s="42">
        <v>500</v>
      </c>
      <c r="I346" s="77">
        <f t="shared" si="12"/>
        <v>1500</v>
      </c>
      <c r="J346" s="190"/>
    </row>
    <row r="347" spans="1:10" ht="12.75">
      <c r="A347" s="191" t="s">
        <v>361</v>
      </c>
      <c r="B347" s="42">
        <v>122</v>
      </c>
      <c r="C347" s="82" t="s">
        <v>46</v>
      </c>
      <c r="D347" s="77">
        <v>400</v>
      </c>
      <c r="E347" s="42"/>
      <c r="F347" s="87"/>
      <c r="G347" s="39">
        <v>1</v>
      </c>
      <c r="H347" s="42">
        <v>4</v>
      </c>
      <c r="I347" s="77">
        <f t="shared" si="12"/>
        <v>1600</v>
      </c>
      <c r="J347" s="190"/>
    </row>
    <row r="348" spans="1:10" ht="12.75">
      <c r="A348" s="191" t="s">
        <v>362</v>
      </c>
      <c r="B348" s="42">
        <v>122</v>
      </c>
      <c r="C348" s="82" t="s">
        <v>46</v>
      </c>
      <c r="D348" s="77">
        <v>35</v>
      </c>
      <c r="E348" s="42"/>
      <c r="F348" s="87"/>
      <c r="G348" s="39">
        <v>1</v>
      </c>
      <c r="H348" s="42">
        <v>100</v>
      </c>
      <c r="I348" s="77">
        <f t="shared" si="12"/>
        <v>3500</v>
      </c>
      <c r="J348" s="190"/>
    </row>
    <row r="349" spans="1:10" ht="12.75">
      <c r="A349" s="191" t="s">
        <v>364</v>
      </c>
      <c r="B349" s="42">
        <v>211</v>
      </c>
      <c r="C349" s="82" t="s">
        <v>46</v>
      </c>
      <c r="D349" s="77">
        <v>45</v>
      </c>
      <c r="E349" s="42"/>
      <c r="F349" s="87"/>
      <c r="G349" s="39">
        <v>1</v>
      </c>
      <c r="H349" s="42">
        <v>2500</v>
      </c>
      <c r="I349" s="77">
        <f t="shared" si="12"/>
        <v>112500</v>
      </c>
      <c r="J349" s="190"/>
    </row>
    <row r="350" spans="1:10" ht="12.75">
      <c r="A350" s="191" t="s">
        <v>365</v>
      </c>
      <c r="B350" s="42">
        <v>211</v>
      </c>
      <c r="C350" s="82" t="s">
        <v>42</v>
      </c>
      <c r="D350" s="77">
        <v>30</v>
      </c>
      <c r="E350" s="42"/>
      <c r="F350" s="87"/>
      <c r="G350" s="39">
        <v>1</v>
      </c>
      <c r="H350" s="42">
        <v>450</v>
      </c>
      <c r="I350" s="77">
        <f t="shared" si="12"/>
        <v>13500</v>
      </c>
      <c r="J350" s="190"/>
    </row>
    <row r="351" spans="1:10" ht="12.75">
      <c r="A351" s="191" t="s">
        <v>366</v>
      </c>
      <c r="B351" s="42">
        <v>323</v>
      </c>
      <c r="C351" s="82" t="s">
        <v>46</v>
      </c>
      <c r="D351" s="77">
        <v>2000</v>
      </c>
      <c r="E351" s="42"/>
      <c r="F351" s="87"/>
      <c r="G351" s="39">
        <v>1</v>
      </c>
      <c r="H351" s="42">
        <v>3</v>
      </c>
      <c r="I351" s="77">
        <f t="shared" si="12"/>
        <v>6000</v>
      </c>
      <c r="J351" s="190"/>
    </row>
    <row r="352" spans="1:10" ht="12.75">
      <c r="A352" s="173" t="s">
        <v>339</v>
      </c>
      <c r="B352" s="39">
        <v>298</v>
      </c>
      <c r="C352" s="162" t="s">
        <v>46</v>
      </c>
      <c r="D352" s="77">
        <v>120</v>
      </c>
      <c r="E352" s="39"/>
      <c r="F352" s="77"/>
      <c r="G352" s="39">
        <v>1</v>
      </c>
      <c r="H352" s="39">
        <v>8</v>
      </c>
      <c r="I352" s="77">
        <f t="shared" si="12"/>
        <v>960</v>
      </c>
      <c r="J352" s="190"/>
    </row>
    <row r="353" spans="1:10" ht="12.75">
      <c r="A353" s="220" t="s">
        <v>340</v>
      </c>
      <c r="B353" s="309">
        <v>286</v>
      </c>
      <c r="C353" s="310" t="s">
        <v>54</v>
      </c>
      <c r="D353" s="311">
        <v>110</v>
      </c>
      <c r="E353" s="309"/>
      <c r="F353" s="311"/>
      <c r="G353" s="309">
        <v>1</v>
      </c>
      <c r="H353" s="309">
        <v>8</v>
      </c>
      <c r="I353" s="311">
        <f t="shared" si="12"/>
        <v>880</v>
      </c>
      <c r="J353" s="190"/>
    </row>
    <row r="354" spans="1:10" ht="12.75">
      <c r="A354" s="173" t="s">
        <v>341</v>
      </c>
      <c r="B354" s="39">
        <v>286</v>
      </c>
      <c r="C354" s="162" t="s">
        <v>46</v>
      </c>
      <c r="D354" s="164">
        <v>80</v>
      </c>
      <c r="E354" s="39"/>
      <c r="F354" s="77"/>
      <c r="G354" s="39">
        <v>1</v>
      </c>
      <c r="H354" s="39">
        <v>4</v>
      </c>
      <c r="I354" s="77">
        <f t="shared" si="12"/>
        <v>320</v>
      </c>
      <c r="J354" s="190"/>
    </row>
    <row r="355" spans="1:10" ht="12.75">
      <c r="A355" s="173" t="s">
        <v>342</v>
      </c>
      <c r="B355" s="39">
        <v>286</v>
      </c>
      <c r="C355" s="162" t="s">
        <v>54</v>
      </c>
      <c r="D355" s="77">
        <v>180</v>
      </c>
      <c r="E355" s="39"/>
      <c r="F355" s="77"/>
      <c r="G355" s="39">
        <v>1</v>
      </c>
      <c r="H355" s="39">
        <v>2</v>
      </c>
      <c r="I355" s="77">
        <f t="shared" si="12"/>
        <v>360</v>
      </c>
      <c r="J355" s="190"/>
    </row>
    <row r="356" spans="1:10" ht="12.75">
      <c r="A356" s="173" t="s">
        <v>343</v>
      </c>
      <c r="B356" s="39">
        <v>286</v>
      </c>
      <c r="C356" s="162" t="s">
        <v>54</v>
      </c>
      <c r="D356" s="77">
        <v>180</v>
      </c>
      <c r="E356" s="39"/>
      <c r="F356" s="77"/>
      <c r="G356" s="39">
        <v>1</v>
      </c>
      <c r="H356" s="39">
        <v>2</v>
      </c>
      <c r="I356" s="77">
        <f t="shared" si="12"/>
        <v>360</v>
      </c>
      <c r="J356" s="190"/>
    </row>
    <row r="357" spans="1:10" ht="12.75">
      <c r="A357" s="193" t="s">
        <v>367</v>
      </c>
      <c r="B357" s="42">
        <v>286</v>
      </c>
      <c r="C357" s="161" t="s">
        <v>46</v>
      </c>
      <c r="D357" s="311">
        <v>280</v>
      </c>
      <c r="E357" s="42"/>
      <c r="F357" s="87"/>
      <c r="G357" s="42">
        <v>1</v>
      </c>
      <c r="H357" s="42">
        <v>6</v>
      </c>
      <c r="I357" s="87">
        <f t="shared" si="12"/>
        <v>1680</v>
      </c>
      <c r="J357" s="263"/>
    </row>
    <row r="358" spans="1:10" ht="12.75">
      <c r="A358" s="193" t="s">
        <v>368</v>
      </c>
      <c r="B358" s="42">
        <v>299</v>
      </c>
      <c r="C358" s="161" t="s">
        <v>46</v>
      </c>
      <c r="D358" s="77">
        <v>50</v>
      </c>
      <c r="E358" s="42"/>
      <c r="F358" s="87"/>
      <c r="G358" s="42">
        <v>1</v>
      </c>
      <c r="H358" s="42">
        <v>6</v>
      </c>
      <c r="I358" s="87">
        <f t="shared" si="12"/>
        <v>300</v>
      </c>
      <c r="J358" s="263"/>
    </row>
    <row r="359" spans="1:10" ht="12.75">
      <c r="A359" s="193" t="s">
        <v>369</v>
      </c>
      <c r="B359" s="42">
        <v>299</v>
      </c>
      <c r="C359" s="161" t="s">
        <v>46</v>
      </c>
      <c r="D359" s="77">
        <v>75</v>
      </c>
      <c r="E359" s="42"/>
      <c r="F359" s="87"/>
      <c r="G359" s="42">
        <v>1</v>
      </c>
      <c r="H359" s="42">
        <v>6</v>
      </c>
      <c r="I359" s="87">
        <f t="shared" si="12"/>
        <v>450</v>
      </c>
      <c r="J359" s="263"/>
    </row>
    <row r="360" spans="1:10" ht="12.75">
      <c r="A360" s="193" t="s">
        <v>370</v>
      </c>
      <c r="B360" s="42">
        <v>299</v>
      </c>
      <c r="C360" s="161" t="s">
        <v>46</v>
      </c>
      <c r="D360" s="77">
        <v>25</v>
      </c>
      <c r="E360" s="42"/>
      <c r="F360" s="87"/>
      <c r="G360" s="42">
        <v>1</v>
      </c>
      <c r="H360" s="42">
        <v>6</v>
      </c>
      <c r="I360" s="87">
        <f t="shared" si="12"/>
        <v>150</v>
      </c>
      <c r="J360" s="263"/>
    </row>
    <row r="361" spans="1:10" ht="12.75">
      <c r="A361" s="193" t="s">
        <v>371</v>
      </c>
      <c r="B361" s="42">
        <v>299</v>
      </c>
      <c r="C361" s="161" t="s">
        <v>46</v>
      </c>
      <c r="D361" s="87">
        <v>100</v>
      </c>
      <c r="E361" s="42"/>
      <c r="F361" s="87"/>
      <c r="G361" s="42">
        <v>1</v>
      </c>
      <c r="H361" s="42">
        <v>6</v>
      </c>
      <c r="I361" s="87">
        <f t="shared" si="12"/>
        <v>600</v>
      </c>
      <c r="J361" s="263"/>
    </row>
    <row r="362" spans="1:10" ht="26.25" thickBot="1">
      <c r="A362" s="351" t="s">
        <v>792</v>
      </c>
      <c r="B362" s="352" t="s">
        <v>793</v>
      </c>
      <c r="C362" s="218" t="s">
        <v>46</v>
      </c>
      <c r="D362" s="196">
        <v>12000</v>
      </c>
      <c r="E362" s="195"/>
      <c r="F362" s="196"/>
      <c r="G362" s="195">
        <v>1</v>
      </c>
      <c r="H362" s="195">
        <v>15</v>
      </c>
      <c r="I362" s="196">
        <f t="shared" si="12"/>
        <v>180000</v>
      </c>
      <c r="J362" s="196"/>
    </row>
    <row r="363" spans="1:10" ht="26.25" customHeight="1" thickBot="1">
      <c r="A363" s="540" t="s">
        <v>454</v>
      </c>
      <c r="B363" s="541"/>
      <c r="C363" s="542"/>
      <c r="D363" s="167"/>
      <c r="E363" s="167"/>
      <c r="F363" s="167"/>
      <c r="G363" s="167"/>
      <c r="H363" s="167"/>
      <c r="I363" s="241">
        <f>+SUM(I364,I393)</f>
        <v>291957.55000000005</v>
      </c>
      <c r="J363" s="168"/>
    </row>
    <row r="364" spans="1:10" ht="52.5" customHeight="1" thickBot="1">
      <c r="A364" s="573" t="s">
        <v>756</v>
      </c>
      <c r="B364" s="574"/>
      <c r="C364" s="575"/>
      <c r="D364" s="69"/>
      <c r="E364" s="64"/>
      <c r="F364" s="64"/>
      <c r="G364" s="64"/>
      <c r="H364" s="64"/>
      <c r="I364" s="208">
        <f>+SUM(I365,I378,I383)</f>
        <v>175306.1</v>
      </c>
      <c r="J364" s="70"/>
    </row>
    <row r="365" spans="1:10" ht="45" customHeight="1" thickBot="1">
      <c r="A365" s="570" t="str">
        <f>'Biodiversidad y AP'!B12</f>
        <v>3.1 Promover el establecimiento de Reservas Naturales Privadas y Parques Regionales Municipales en áreas aledañas y entre áreas protegidas, con el fin de conservarlas y ampliar el apoyo de la sociedad civil hacia la conservación. </v>
      </c>
      <c r="B365" s="571"/>
      <c r="C365" s="572"/>
      <c r="D365" s="538" t="s">
        <v>28</v>
      </c>
      <c r="E365" s="539"/>
      <c r="F365" s="84"/>
      <c r="G365" s="85"/>
      <c r="H365" s="86"/>
      <c r="I365" s="186">
        <f>+I366+I367+I368+I369+I370+I371+I372+I373+I374+I375+I376+I377</f>
        <v>27218.5</v>
      </c>
      <c r="J365" s="84"/>
    </row>
    <row r="366" spans="1:10" ht="12.75">
      <c r="A366" s="40" t="s">
        <v>116</v>
      </c>
      <c r="B366" s="39">
        <v>262</v>
      </c>
      <c r="C366" s="39" t="s">
        <v>97</v>
      </c>
      <c r="D366" s="77">
        <v>33.99</v>
      </c>
      <c r="E366" s="39"/>
      <c r="F366" s="77"/>
      <c r="G366" s="39">
        <v>1</v>
      </c>
      <c r="H366" s="162">
        <v>100</v>
      </c>
      <c r="I366" s="258">
        <f aca="true" t="shared" si="13" ref="I366:I377">+D366*H366</f>
        <v>3399</v>
      </c>
      <c r="J366" s="312"/>
    </row>
    <row r="367" spans="1:10" ht="12.75">
      <c r="A367" s="40" t="s">
        <v>78</v>
      </c>
      <c r="B367" s="39">
        <v>262</v>
      </c>
      <c r="C367" s="39" t="s">
        <v>97</v>
      </c>
      <c r="D367" s="77">
        <v>37.99</v>
      </c>
      <c r="E367" s="39"/>
      <c r="F367" s="77"/>
      <c r="G367" s="39">
        <v>1</v>
      </c>
      <c r="H367" s="39">
        <v>50</v>
      </c>
      <c r="I367" s="87">
        <f t="shared" si="13"/>
        <v>1899.5</v>
      </c>
      <c r="J367" s="169"/>
    </row>
    <row r="368" spans="1:10" ht="12.75">
      <c r="A368" s="191" t="s">
        <v>71</v>
      </c>
      <c r="B368" s="39">
        <v>241</v>
      </c>
      <c r="C368" s="39" t="s">
        <v>72</v>
      </c>
      <c r="D368" s="77">
        <v>40</v>
      </c>
      <c r="E368" s="39"/>
      <c r="F368" s="77"/>
      <c r="G368" s="39">
        <v>1</v>
      </c>
      <c r="H368" s="39">
        <v>1</v>
      </c>
      <c r="I368" s="87">
        <f t="shared" si="13"/>
        <v>40</v>
      </c>
      <c r="J368" s="169"/>
    </row>
    <row r="369" spans="1:10" ht="12.75">
      <c r="A369" s="191" t="s">
        <v>73</v>
      </c>
      <c r="B369" s="39">
        <v>241</v>
      </c>
      <c r="C369" s="39" t="s">
        <v>72</v>
      </c>
      <c r="D369" s="77">
        <v>45</v>
      </c>
      <c r="E369" s="39"/>
      <c r="F369" s="77"/>
      <c r="G369" s="39">
        <v>1</v>
      </c>
      <c r="H369" s="39">
        <v>1</v>
      </c>
      <c r="I369" s="87">
        <f t="shared" si="13"/>
        <v>45</v>
      </c>
      <c r="J369" s="169"/>
    </row>
    <row r="370" spans="1:10" ht="12.75">
      <c r="A370" s="191" t="s">
        <v>74</v>
      </c>
      <c r="B370" s="39">
        <v>243</v>
      </c>
      <c r="C370" s="39" t="s">
        <v>59</v>
      </c>
      <c r="D370" s="77">
        <v>10</v>
      </c>
      <c r="E370" s="39"/>
      <c r="F370" s="77"/>
      <c r="G370" s="39">
        <v>1</v>
      </c>
      <c r="H370" s="39">
        <v>1</v>
      </c>
      <c r="I370" s="87">
        <f t="shared" si="13"/>
        <v>10</v>
      </c>
      <c r="J370" s="169"/>
    </row>
    <row r="371" spans="1:10" ht="12.75">
      <c r="A371" s="191" t="s">
        <v>75</v>
      </c>
      <c r="B371" s="39">
        <v>243</v>
      </c>
      <c r="C371" s="39" t="s">
        <v>59</v>
      </c>
      <c r="D371" s="77">
        <v>10</v>
      </c>
      <c r="E371" s="39"/>
      <c r="F371" s="77"/>
      <c r="G371" s="39">
        <v>1</v>
      </c>
      <c r="H371" s="39">
        <v>1</v>
      </c>
      <c r="I371" s="87">
        <f t="shared" si="13"/>
        <v>10</v>
      </c>
      <c r="J371" s="169"/>
    </row>
    <row r="372" spans="1:10" ht="12.75">
      <c r="A372" s="191" t="s">
        <v>76</v>
      </c>
      <c r="B372" s="39">
        <v>243</v>
      </c>
      <c r="C372" s="39" t="s">
        <v>54</v>
      </c>
      <c r="D372" s="77">
        <v>15</v>
      </c>
      <c r="E372" s="39"/>
      <c r="F372" s="77"/>
      <c r="G372" s="39">
        <v>1</v>
      </c>
      <c r="H372" s="39">
        <v>1</v>
      </c>
      <c r="I372" s="87">
        <f t="shared" si="13"/>
        <v>15</v>
      </c>
      <c r="J372" s="169"/>
    </row>
    <row r="373" spans="1:10" ht="12.75">
      <c r="A373" s="193" t="s">
        <v>546</v>
      </c>
      <c r="B373" s="42">
        <v>267</v>
      </c>
      <c r="C373" s="42" t="s">
        <v>46</v>
      </c>
      <c r="D373" s="87">
        <v>250</v>
      </c>
      <c r="E373" s="42"/>
      <c r="F373" s="87"/>
      <c r="G373" s="42">
        <v>1</v>
      </c>
      <c r="H373" s="42">
        <v>2</v>
      </c>
      <c r="I373" s="87">
        <f t="shared" si="13"/>
        <v>500</v>
      </c>
      <c r="J373" s="169"/>
    </row>
    <row r="374" spans="1:10" ht="26.25" customHeight="1">
      <c r="A374" s="260" t="s">
        <v>765</v>
      </c>
      <c r="B374" s="39">
        <v>122</v>
      </c>
      <c r="C374" s="39" t="s">
        <v>46</v>
      </c>
      <c r="D374" s="77">
        <v>3</v>
      </c>
      <c r="E374" s="39"/>
      <c r="F374" s="77"/>
      <c r="G374" s="39">
        <v>1</v>
      </c>
      <c r="H374" s="39">
        <v>1100</v>
      </c>
      <c r="I374" s="77">
        <f t="shared" si="13"/>
        <v>3300</v>
      </c>
      <c r="J374" s="77"/>
    </row>
    <row r="375" spans="1:10" ht="12.75">
      <c r="A375" s="294" t="s">
        <v>577</v>
      </c>
      <c r="B375" s="38">
        <v>196</v>
      </c>
      <c r="C375" s="175" t="s">
        <v>46</v>
      </c>
      <c r="D375" s="83">
        <v>4000</v>
      </c>
      <c r="E375" s="38"/>
      <c r="F375" s="83"/>
      <c r="G375" s="38">
        <v>1</v>
      </c>
      <c r="H375" s="38">
        <v>2</v>
      </c>
      <c r="I375" s="77">
        <f>+D375*H375</f>
        <v>8000</v>
      </c>
      <c r="J375" s="77"/>
    </row>
    <row r="376" spans="1:10" ht="12.75">
      <c r="A376" s="294" t="s">
        <v>766</v>
      </c>
      <c r="B376" s="38">
        <v>196</v>
      </c>
      <c r="C376" s="175" t="s">
        <v>46</v>
      </c>
      <c r="D376" s="83">
        <v>3000</v>
      </c>
      <c r="E376" s="38"/>
      <c r="F376" s="83"/>
      <c r="G376" s="38">
        <v>1</v>
      </c>
      <c r="H376" s="38">
        <v>2</v>
      </c>
      <c r="I376" s="77">
        <f t="shared" si="13"/>
        <v>6000</v>
      </c>
      <c r="J376" s="77"/>
    </row>
    <row r="377" spans="1:10" ht="13.5" thickBot="1">
      <c r="A377" s="173" t="s">
        <v>289</v>
      </c>
      <c r="B377" s="39">
        <v>299</v>
      </c>
      <c r="C377" s="162" t="s">
        <v>46</v>
      </c>
      <c r="D377" s="77">
        <v>4000</v>
      </c>
      <c r="E377" s="39"/>
      <c r="F377" s="77"/>
      <c r="G377" s="39">
        <v>1</v>
      </c>
      <c r="H377" s="39">
        <v>1</v>
      </c>
      <c r="I377" s="77">
        <f t="shared" si="13"/>
        <v>4000</v>
      </c>
      <c r="J377" s="77"/>
    </row>
    <row r="378" spans="1:10" ht="42" customHeight="1" thickBot="1">
      <c r="A378" s="570" t="str">
        <f>'Biodiversidad y AP'!B18</f>
        <v>3.2 Promover y priorizar proyectos PINFOR en las áreas limitrofes y aledañas a las áreas protegidas, brindando asesoría técnica forestal requerida a través de alianzas estrategidas con ONG's o consultoras. </v>
      </c>
      <c r="B378" s="571"/>
      <c r="C378" s="572"/>
      <c r="D378" s="538" t="s">
        <v>28</v>
      </c>
      <c r="E378" s="539"/>
      <c r="F378" s="84"/>
      <c r="G378" s="85"/>
      <c r="H378" s="86"/>
      <c r="I378" s="222">
        <f>+I379+I380+I381+I382</f>
        <v>82978.6</v>
      </c>
      <c r="J378" s="71"/>
    </row>
    <row r="379" spans="1:10" ht="12.75">
      <c r="A379" s="40" t="s">
        <v>116</v>
      </c>
      <c r="B379" s="39">
        <v>262</v>
      </c>
      <c r="C379" s="39" t="s">
        <v>97</v>
      </c>
      <c r="D379" s="77">
        <v>33.99</v>
      </c>
      <c r="E379" s="39"/>
      <c r="F379" s="77"/>
      <c r="G379" s="39">
        <v>1</v>
      </c>
      <c r="H379" s="39">
        <v>85</v>
      </c>
      <c r="I379" s="87">
        <f>+D379*H379</f>
        <v>2889.15</v>
      </c>
      <c r="J379" s="169"/>
    </row>
    <row r="380" spans="1:10" ht="12.75">
      <c r="A380" s="40" t="s">
        <v>78</v>
      </c>
      <c r="B380" s="39">
        <v>262</v>
      </c>
      <c r="C380" s="39" t="s">
        <v>97</v>
      </c>
      <c r="D380" s="77">
        <v>37.99</v>
      </c>
      <c r="E380" s="39"/>
      <c r="F380" s="77"/>
      <c r="G380" s="39">
        <v>1</v>
      </c>
      <c r="H380" s="39">
        <v>55</v>
      </c>
      <c r="I380" s="87">
        <f>+D380*H380</f>
        <v>2089.4500000000003</v>
      </c>
      <c r="J380" s="169"/>
    </row>
    <row r="381" spans="1:10" ht="12.75">
      <c r="A381" s="294" t="s">
        <v>577</v>
      </c>
      <c r="B381" s="38">
        <v>196</v>
      </c>
      <c r="C381" s="175" t="s">
        <v>46</v>
      </c>
      <c r="D381" s="83">
        <v>3000</v>
      </c>
      <c r="E381" s="38"/>
      <c r="F381" s="83"/>
      <c r="G381" s="38">
        <v>1</v>
      </c>
      <c r="H381" s="38">
        <v>2</v>
      </c>
      <c r="I381" s="77">
        <f>+D381*H381</f>
        <v>6000</v>
      </c>
      <c r="J381" s="169"/>
    </row>
    <row r="382" spans="1:10" ht="13.5" thickBot="1">
      <c r="A382" s="173" t="s">
        <v>290</v>
      </c>
      <c r="B382" s="39">
        <v>189</v>
      </c>
      <c r="C382" s="162" t="s">
        <v>46</v>
      </c>
      <c r="D382" s="77">
        <v>72000</v>
      </c>
      <c r="E382" s="39"/>
      <c r="F382" s="77"/>
      <c r="G382" s="39">
        <v>1</v>
      </c>
      <c r="H382" s="39">
        <v>1</v>
      </c>
      <c r="I382" s="77">
        <f>+D382*H382</f>
        <v>72000</v>
      </c>
      <c r="J382" s="77"/>
    </row>
    <row r="383" spans="1:10" ht="48.75" customHeight="1" thickBot="1">
      <c r="A383" s="558" t="str">
        <f>'Biodiversidad y AP'!B26</f>
        <v>3.3 Promover la implementación de proyectos de recuperación de la cobertura vegetal en una franja a orilla de los cuerpos de agua en el RVS El Pucté y Petexbatún</v>
      </c>
      <c r="B383" s="559"/>
      <c r="C383" s="560"/>
      <c r="D383" s="561" t="s">
        <v>28</v>
      </c>
      <c r="E383" s="562"/>
      <c r="F383" s="71"/>
      <c r="G383" s="72"/>
      <c r="H383" s="73"/>
      <c r="I383" s="186">
        <f>+I384+I385+I386+I387+I388+I389+I390+I391+I392</f>
        <v>65109</v>
      </c>
      <c r="J383" s="71"/>
    </row>
    <row r="384" spans="1:10" ht="12.75">
      <c r="A384" s="40" t="s">
        <v>116</v>
      </c>
      <c r="B384" s="39">
        <v>262</v>
      </c>
      <c r="C384" s="39" t="s">
        <v>97</v>
      </c>
      <c r="D384" s="77">
        <v>33.99</v>
      </c>
      <c r="E384" s="39"/>
      <c r="F384" s="77"/>
      <c r="G384" s="39">
        <v>1</v>
      </c>
      <c r="H384" s="39">
        <v>10</v>
      </c>
      <c r="I384" s="258">
        <f aca="true" t="shared" si="14" ref="I384:I392">+D384*H384</f>
        <v>339.90000000000003</v>
      </c>
      <c r="J384" s="216"/>
    </row>
    <row r="385" spans="1:10" ht="12.75">
      <c r="A385" s="40" t="s">
        <v>78</v>
      </c>
      <c r="B385" s="39">
        <v>262</v>
      </c>
      <c r="C385" s="39" t="s">
        <v>97</v>
      </c>
      <c r="D385" s="77">
        <v>37.99</v>
      </c>
      <c r="E385" s="39"/>
      <c r="F385" s="77"/>
      <c r="G385" s="39">
        <v>1</v>
      </c>
      <c r="H385" s="39">
        <v>90</v>
      </c>
      <c r="I385" s="87">
        <f t="shared" si="14"/>
        <v>3419.1000000000004</v>
      </c>
      <c r="J385" s="190"/>
    </row>
    <row r="386" spans="1:10" ht="12.75">
      <c r="A386" s="40" t="s">
        <v>49</v>
      </c>
      <c r="B386" s="39">
        <v>262</v>
      </c>
      <c r="C386" s="81" t="s">
        <v>50</v>
      </c>
      <c r="D386" s="77">
        <v>55</v>
      </c>
      <c r="E386" s="39"/>
      <c r="F386" s="77"/>
      <c r="G386" s="38">
        <v>1</v>
      </c>
      <c r="H386" s="39">
        <v>20</v>
      </c>
      <c r="I386" s="77">
        <f t="shared" si="14"/>
        <v>1100</v>
      </c>
      <c r="J386" s="190"/>
    </row>
    <row r="387" spans="1:10" ht="12.75">
      <c r="A387" s="40" t="s">
        <v>186</v>
      </c>
      <c r="B387" s="39">
        <v>211</v>
      </c>
      <c r="C387" s="39" t="s">
        <v>46</v>
      </c>
      <c r="D387" s="77">
        <v>50</v>
      </c>
      <c r="E387" s="39"/>
      <c r="F387" s="77"/>
      <c r="G387" s="39">
        <v>1</v>
      </c>
      <c r="H387" s="39">
        <v>45</v>
      </c>
      <c r="I387" s="77">
        <f t="shared" si="14"/>
        <v>2250</v>
      </c>
      <c r="J387" s="190"/>
    </row>
    <row r="388" spans="1:10" ht="12.75">
      <c r="A388" s="40" t="s">
        <v>187</v>
      </c>
      <c r="B388" s="39">
        <v>211</v>
      </c>
      <c r="C388" s="39" t="s">
        <v>46</v>
      </c>
      <c r="D388" s="77">
        <v>20</v>
      </c>
      <c r="E388" s="39"/>
      <c r="F388" s="77"/>
      <c r="G388" s="39">
        <v>1</v>
      </c>
      <c r="H388" s="39">
        <v>45</v>
      </c>
      <c r="I388" s="77">
        <f t="shared" si="14"/>
        <v>900</v>
      </c>
      <c r="J388" s="190"/>
    </row>
    <row r="389" spans="1:10" ht="12.75">
      <c r="A389" s="193" t="s">
        <v>767</v>
      </c>
      <c r="B389" s="42">
        <v>121</v>
      </c>
      <c r="C389" s="82" t="s">
        <v>153</v>
      </c>
      <c r="D389" s="77">
        <v>1500</v>
      </c>
      <c r="E389" s="42"/>
      <c r="F389" s="87"/>
      <c r="G389" s="39">
        <v>1</v>
      </c>
      <c r="H389" s="42">
        <v>7</v>
      </c>
      <c r="I389" s="77">
        <f t="shared" si="14"/>
        <v>10500</v>
      </c>
      <c r="J389" s="190"/>
    </row>
    <row r="390" spans="1:10" ht="12.75">
      <c r="A390" s="40" t="s">
        <v>363</v>
      </c>
      <c r="B390" s="39">
        <v>122</v>
      </c>
      <c r="C390" s="39" t="s">
        <v>46</v>
      </c>
      <c r="D390" s="77">
        <v>3</v>
      </c>
      <c r="E390" s="39"/>
      <c r="F390" s="77"/>
      <c r="G390" s="39">
        <v>1</v>
      </c>
      <c r="H390" s="39">
        <v>200</v>
      </c>
      <c r="I390" s="77">
        <f t="shared" si="14"/>
        <v>600</v>
      </c>
      <c r="J390" s="190"/>
    </row>
    <row r="391" spans="1:10" ht="12.75">
      <c r="A391" s="294" t="s">
        <v>590</v>
      </c>
      <c r="B391" s="38">
        <v>196</v>
      </c>
      <c r="C391" s="175" t="s">
        <v>46</v>
      </c>
      <c r="D391" s="83">
        <v>3000</v>
      </c>
      <c r="E391" s="38"/>
      <c r="F391" s="83"/>
      <c r="G391" s="38">
        <v>1</v>
      </c>
      <c r="H391" s="38">
        <v>2</v>
      </c>
      <c r="I391" s="77">
        <f t="shared" si="14"/>
        <v>6000</v>
      </c>
      <c r="J391" s="263"/>
    </row>
    <row r="392" spans="1:10" ht="13.5" thickBot="1">
      <c r="A392" s="295" t="s">
        <v>589</v>
      </c>
      <c r="B392" s="39">
        <v>299</v>
      </c>
      <c r="C392" s="39" t="s">
        <v>46</v>
      </c>
      <c r="D392" s="77">
        <v>40000</v>
      </c>
      <c r="E392" s="39"/>
      <c r="F392" s="77"/>
      <c r="G392" s="39">
        <v>1</v>
      </c>
      <c r="H392" s="39">
        <v>1</v>
      </c>
      <c r="I392" s="77">
        <f t="shared" si="14"/>
        <v>40000</v>
      </c>
      <c r="J392" s="197"/>
    </row>
    <row r="393" spans="1:10" ht="60" customHeight="1" thickBot="1">
      <c r="A393" s="563" t="s">
        <v>757</v>
      </c>
      <c r="B393" s="564"/>
      <c r="C393" s="565"/>
      <c r="D393" s="224"/>
      <c r="E393" s="225"/>
      <c r="F393" s="225"/>
      <c r="G393" s="225"/>
      <c r="H393" s="225"/>
      <c r="I393" s="207">
        <f>+SUM(I394,I402)</f>
        <v>116651.45000000001</v>
      </c>
      <c r="J393" s="226"/>
    </row>
    <row r="394" spans="1:10" ht="59.25" customHeight="1" thickBot="1">
      <c r="A394" s="535" t="str">
        <f>'Biodiversidad y AP'!B41</f>
        <v>3. 4 Elaborar los estudios necesarios para diagnosticar el estado de contaminación en el sistema hidríco de los ríos La Pasión y Salinas, en colaboración con la fundación Defensores de la Naturaleza y el Colegio de la Frontera Sur (Eco Sur, México)</v>
      </c>
      <c r="B394" s="536"/>
      <c r="C394" s="537"/>
      <c r="D394" s="538" t="s">
        <v>28</v>
      </c>
      <c r="E394" s="539"/>
      <c r="F394" s="84"/>
      <c r="G394" s="85"/>
      <c r="H394" s="86"/>
      <c r="I394" s="222">
        <f>+I395+I396+I397+I398+I399+I400+I401</f>
        <v>48053.85</v>
      </c>
      <c r="J394" s="71"/>
    </row>
    <row r="395" spans="1:10" ht="12.75">
      <c r="A395" s="171" t="s">
        <v>293</v>
      </c>
      <c r="B395" s="39">
        <v>155</v>
      </c>
      <c r="C395" s="162" t="s">
        <v>46</v>
      </c>
      <c r="D395" s="77">
        <v>3000</v>
      </c>
      <c r="E395" s="39"/>
      <c r="F395" s="77"/>
      <c r="G395" s="39">
        <v>1</v>
      </c>
      <c r="H395" s="39">
        <v>4</v>
      </c>
      <c r="I395" s="77">
        <f aca="true" t="shared" si="15" ref="I395:I401">+D395*H395</f>
        <v>12000</v>
      </c>
      <c r="J395" s="77"/>
    </row>
    <row r="396" spans="1:10" ht="12.75">
      <c r="A396" s="160" t="s">
        <v>372</v>
      </c>
      <c r="B396" s="39">
        <v>299</v>
      </c>
      <c r="C396" s="162" t="s">
        <v>46</v>
      </c>
      <c r="D396" s="77">
        <v>25000</v>
      </c>
      <c r="E396" s="39"/>
      <c r="F396" s="77"/>
      <c r="G396" s="39">
        <v>1</v>
      </c>
      <c r="H396" s="39">
        <v>1</v>
      </c>
      <c r="I396" s="77">
        <f t="shared" si="15"/>
        <v>25000</v>
      </c>
      <c r="J396" s="77"/>
    </row>
    <row r="397" spans="1:10" ht="12.75">
      <c r="A397" s="160" t="s">
        <v>373</v>
      </c>
      <c r="B397" s="39">
        <v>299</v>
      </c>
      <c r="C397" s="162" t="s">
        <v>46</v>
      </c>
      <c r="D397" s="77">
        <v>2000</v>
      </c>
      <c r="E397" s="39"/>
      <c r="F397" s="77"/>
      <c r="G397" s="39">
        <v>1</v>
      </c>
      <c r="H397" s="39">
        <v>1</v>
      </c>
      <c r="I397" s="77">
        <f t="shared" si="15"/>
        <v>2000</v>
      </c>
      <c r="J397" s="77"/>
    </row>
    <row r="398" spans="1:10" ht="12.75">
      <c r="A398" s="40" t="s">
        <v>116</v>
      </c>
      <c r="B398" s="39">
        <v>262</v>
      </c>
      <c r="C398" s="39" t="s">
        <v>97</v>
      </c>
      <c r="D398" s="77">
        <v>33.99</v>
      </c>
      <c r="E398" s="39"/>
      <c r="F398" s="77"/>
      <c r="G398" s="39">
        <v>1</v>
      </c>
      <c r="H398" s="39">
        <v>35</v>
      </c>
      <c r="I398" s="258">
        <f t="shared" si="15"/>
        <v>1189.65</v>
      </c>
      <c r="J398" s="77"/>
    </row>
    <row r="399" spans="1:10" ht="12.75">
      <c r="A399" s="40" t="s">
        <v>78</v>
      </c>
      <c r="B399" s="39">
        <v>262</v>
      </c>
      <c r="C399" s="39" t="s">
        <v>97</v>
      </c>
      <c r="D399" s="77">
        <v>37.99</v>
      </c>
      <c r="E399" s="39"/>
      <c r="F399" s="77"/>
      <c r="G399" s="39">
        <v>1</v>
      </c>
      <c r="H399" s="39">
        <v>80</v>
      </c>
      <c r="I399" s="87">
        <f t="shared" si="15"/>
        <v>3039.2000000000003</v>
      </c>
      <c r="J399" s="77"/>
    </row>
    <row r="400" spans="1:10" ht="12.75">
      <c r="A400" s="40" t="s">
        <v>49</v>
      </c>
      <c r="B400" s="39">
        <v>262</v>
      </c>
      <c r="C400" s="81" t="s">
        <v>50</v>
      </c>
      <c r="D400" s="77">
        <v>55</v>
      </c>
      <c r="E400" s="39"/>
      <c r="F400" s="77"/>
      <c r="G400" s="38">
        <v>1</v>
      </c>
      <c r="H400" s="39">
        <v>15</v>
      </c>
      <c r="I400" s="77">
        <f t="shared" si="15"/>
        <v>825</v>
      </c>
      <c r="J400" s="77"/>
    </row>
    <row r="401" spans="1:10" ht="13.5" thickBot="1">
      <c r="A401" s="174" t="s">
        <v>70</v>
      </c>
      <c r="B401" s="38">
        <v>196</v>
      </c>
      <c r="C401" s="175" t="s">
        <v>46</v>
      </c>
      <c r="D401" s="83">
        <v>2000</v>
      </c>
      <c r="E401" s="38"/>
      <c r="F401" s="83"/>
      <c r="G401" s="38">
        <v>1</v>
      </c>
      <c r="H401" s="38">
        <v>2</v>
      </c>
      <c r="I401" s="77">
        <f t="shared" si="15"/>
        <v>4000</v>
      </c>
      <c r="J401" s="77"/>
    </row>
    <row r="402" spans="1:10" ht="26.25" customHeight="1" thickBot="1">
      <c r="A402" s="570" t="str">
        <f>'Biodiversidad y AP'!B45</f>
        <v>3.5 Caracterizar y monitorear la actividad de cacería en las areas protegidas de la región, con énfasis en las especies amenazadas</v>
      </c>
      <c r="B402" s="571"/>
      <c r="C402" s="572"/>
      <c r="D402" s="538" t="s">
        <v>28</v>
      </c>
      <c r="E402" s="539"/>
      <c r="F402" s="84"/>
      <c r="G402" s="85"/>
      <c r="H402" s="86"/>
      <c r="I402" s="222">
        <f>+I403+I404+I405+I406</f>
        <v>68597.6</v>
      </c>
      <c r="J402" s="71"/>
    </row>
    <row r="403" spans="1:10" ht="12.75">
      <c r="A403" s="173" t="s">
        <v>290</v>
      </c>
      <c r="B403" s="39">
        <v>189</v>
      </c>
      <c r="C403" s="162" t="s">
        <v>46</v>
      </c>
      <c r="D403" s="77">
        <v>60000</v>
      </c>
      <c r="E403" s="39"/>
      <c r="F403" s="77"/>
      <c r="G403" s="39">
        <v>1</v>
      </c>
      <c r="H403" s="39">
        <v>1</v>
      </c>
      <c r="I403" s="77">
        <f>+D403*H403</f>
        <v>60000</v>
      </c>
      <c r="J403" s="77"/>
    </row>
    <row r="404" spans="1:10" ht="12.75">
      <c r="A404" s="40" t="s">
        <v>116</v>
      </c>
      <c r="B404" s="39">
        <v>262</v>
      </c>
      <c r="C404" s="39" t="s">
        <v>97</v>
      </c>
      <c r="D404" s="77">
        <v>33.99</v>
      </c>
      <c r="E404" s="39"/>
      <c r="F404" s="77"/>
      <c r="G404" s="39">
        <v>1</v>
      </c>
      <c r="H404" s="39">
        <v>150</v>
      </c>
      <c r="I404" s="77">
        <f>+D404*H404</f>
        <v>5098.5</v>
      </c>
      <c r="J404" s="77"/>
    </row>
    <row r="405" spans="1:10" ht="12.75">
      <c r="A405" s="40" t="s">
        <v>78</v>
      </c>
      <c r="B405" s="39">
        <v>262</v>
      </c>
      <c r="C405" s="39" t="s">
        <v>97</v>
      </c>
      <c r="D405" s="77">
        <v>37.99</v>
      </c>
      <c r="E405" s="39"/>
      <c r="F405" s="77"/>
      <c r="G405" s="39">
        <v>1</v>
      </c>
      <c r="H405" s="39">
        <v>90</v>
      </c>
      <c r="I405" s="77">
        <f>+D405*H405</f>
        <v>3419.1000000000004</v>
      </c>
      <c r="J405" s="77"/>
    </row>
    <row r="406" spans="1:10" ht="13.5" thickBot="1">
      <c r="A406" s="194" t="s">
        <v>71</v>
      </c>
      <c r="B406" s="195">
        <v>241</v>
      </c>
      <c r="C406" s="195" t="s">
        <v>72</v>
      </c>
      <c r="D406" s="196">
        <v>40</v>
      </c>
      <c r="E406" s="195"/>
      <c r="F406" s="196"/>
      <c r="G406" s="195">
        <v>1</v>
      </c>
      <c r="H406" s="195">
        <v>2</v>
      </c>
      <c r="I406" s="196">
        <f>+D406*H406</f>
        <v>80</v>
      </c>
      <c r="J406" s="77"/>
    </row>
    <row r="407" spans="1:10" ht="38.25" customHeight="1" thickBot="1">
      <c r="A407" s="540" t="s">
        <v>455</v>
      </c>
      <c r="B407" s="541"/>
      <c r="C407" s="542"/>
      <c r="D407" s="66"/>
      <c r="E407" s="66"/>
      <c r="F407" s="66"/>
      <c r="G407" s="66"/>
      <c r="H407" s="66"/>
      <c r="I407" s="221">
        <f>+SUM(I408,I447,I461)</f>
        <v>790544.05</v>
      </c>
      <c r="J407" s="67"/>
    </row>
    <row r="408" spans="1:10" ht="57" customHeight="1" thickBot="1">
      <c r="A408" s="555" t="s">
        <v>758</v>
      </c>
      <c r="B408" s="571"/>
      <c r="C408" s="572"/>
      <c r="D408" s="69"/>
      <c r="E408" s="64"/>
      <c r="F408" s="64"/>
      <c r="G408" s="64"/>
      <c r="H408" s="64"/>
      <c r="I408" s="207">
        <f>+SUM(I409,I434,I441)</f>
        <v>177381.25</v>
      </c>
      <c r="J408" s="70"/>
    </row>
    <row r="409" spans="1:10" ht="54.75" customHeight="1" thickBot="1">
      <c r="A409" s="570" t="str">
        <f>+'Desarrollo Sostenible'!B11</f>
        <v>4.1. Diseñar y ejecutar una campaña de concientización y valorización del patrimonio natural y cultural de la región, dirigida principalmente a las comunidades vecinas, entre CONAP, IDAEH, municipalidad, sociedad civil, MINEDUC y la CISEA</v>
      </c>
      <c r="B409" s="571"/>
      <c r="C409" s="572"/>
      <c r="D409" s="538" t="s">
        <v>28</v>
      </c>
      <c r="E409" s="548"/>
      <c r="F409" s="84"/>
      <c r="G409" s="85"/>
      <c r="H409" s="86"/>
      <c r="I409" s="186">
        <f>+I410+I411+I412+I413+I414+I415+I416+I417+I418+I419+I420+I421+I422+I423+I424+I425+I426+I427+I428+I429+I430+I431+I432+I433</f>
        <v>146128.9</v>
      </c>
      <c r="J409" s="71"/>
    </row>
    <row r="410" spans="1:10" ht="12.75">
      <c r="A410" s="264" t="s">
        <v>79</v>
      </c>
      <c r="B410" s="75">
        <v>262</v>
      </c>
      <c r="C410" s="75" t="s">
        <v>42</v>
      </c>
      <c r="D410" s="76">
        <v>33.99</v>
      </c>
      <c r="E410" s="75"/>
      <c r="F410" s="76"/>
      <c r="G410" s="75">
        <v>1</v>
      </c>
      <c r="H410" s="75">
        <v>70</v>
      </c>
      <c r="I410" s="76">
        <f aca="true" t="shared" si="16" ref="I410:I433">+D410*H410</f>
        <v>2379.3</v>
      </c>
      <c r="J410" s="77"/>
    </row>
    <row r="411" spans="1:10" ht="12.75">
      <c r="A411" s="193" t="s">
        <v>389</v>
      </c>
      <c r="B411" s="39">
        <v>262</v>
      </c>
      <c r="C411" s="39" t="s">
        <v>42</v>
      </c>
      <c r="D411" s="77">
        <v>37.99</v>
      </c>
      <c r="E411" s="39"/>
      <c r="F411" s="77"/>
      <c r="G411" s="39">
        <v>1</v>
      </c>
      <c r="H411" s="39">
        <v>40</v>
      </c>
      <c r="I411" s="77">
        <f t="shared" si="16"/>
        <v>1519.6000000000001</v>
      </c>
      <c r="J411" s="77"/>
    </row>
    <row r="412" spans="1:10" ht="12.75">
      <c r="A412" s="191" t="s">
        <v>190</v>
      </c>
      <c r="B412" s="39">
        <v>262</v>
      </c>
      <c r="C412" s="39" t="s">
        <v>50</v>
      </c>
      <c r="D412" s="77">
        <v>55</v>
      </c>
      <c r="E412" s="39"/>
      <c r="F412" s="77"/>
      <c r="G412" s="39">
        <v>1</v>
      </c>
      <c r="H412" s="39">
        <v>4</v>
      </c>
      <c r="I412" s="77">
        <f t="shared" si="16"/>
        <v>220</v>
      </c>
      <c r="J412" s="77"/>
    </row>
    <row r="413" spans="1:10" ht="12.75">
      <c r="A413" s="191" t="s">
        <v>71</v>
      </c>
      <c r="B413" s="39">
        <v>241</v>
      </c>
      <c r="C413" s="39" t="s">
        <v>72</v>
      </c>
      <c r="D413" s="77">
        <v>40</v>
      </c>
      <c r="E413" s="39"/>
      <c r="F413" s="77"/>
      <c r="G413" s="39">
        <v>1</v>
      </c>
      <c r="H413" s="39">
        <v>1</v>
      </c>
      <c r="I413" s="77">
        <f t="shared" si="16"/>
        <v>40</v>
      </c>
      <c r="J413" s="77"/>
    </row>
    <row r="414" spans="1:10" ht="12.75">
      <c r="A414" s="191" t="s">
        <v>73</v>
      </c>
      <c r="B414" s="39">
        <v>241</v>
      </c>
      <c r="C414" s="39" t="s">
        <v>72</v>
      </c>
      <c r="D414" s="77">
        <v>45</v>
      </c>
      <c r="E414" s="39"/>
      <c r="F414" s="77"/>
      <c r="G414" s="39">
        <v>1</v>
      </c>
      <c r="H414" s="39">
        <v>1</v>
      </c>
      <c r="I414" s="77">
        <f t="shared" si="16"/>
        <v>45</v>
      </c>
      <c r="J414" s="77"/>
    </row>
    <row r="415" spans="1:10" ht="14.25" customHeight="1">
      <c r="A415" s="191" t="s">
        <v>82</v>
      </c>
      <c r="B415" s="39">
        <v>243</v>
      </c>
      <c r="C415" s="39" t="s">
        <v>83</v>
      </c>
      <c r="D415" s="77">
        <v>50</v>
      </c>
      <c r="E415" s="39"/>
      <c r="F415" s="77"/>
      <c r="G415" s="39">
        <v>1</v>
      </c>
      <c r="H415" s="39">
        <v>2</v>
      </c>
      <c r="I415" s="77">
        <f t="shared" si="16"/>
        <v>100</v>
      </c>
      <c r="J415" s="77"/>
    </row>
    <row r="416" spans="1:10" ht="12.75">
      <c r="A416" s="191" t="s">
        <v>191</v>
      </c>
      <c r="B416" s="39">
        <v>243</v>
      </c>
      <c r="C416" s="39" t="s">
        <v>83</v>
      </c>
      <c r="D416" s="311">
        <v>225</v>
      </c>
      <c r="E416" s="39"/>
      <c r="F416" s="77"/>
      <c r="G416" s="39">
        <v>1</v>
      </c>
      <c r="H416" s="39">
        <v>1</v>
      </c>
      <c r="I416" s="77">
        <f t="shared" si="16"/>
        <v>225</v>
      </c>
      <c r="J416" s="77"/>
    </row>
    <row r="417" spans="1:10" ht="12.75">
      <c r="A417" s="191" t="s">
        <v>75</v>
      </c>
      <c r="B417" s="39">
        <v>243</v>
      </c>
      <c r="C417" s="39" t="s">
        <v>59</v>
      </c>
      <c r="D417" s="77">
        <v>10</v>
      </c>
      <c r="E417" s="39"/>
      <c r="F417" s="77"/>
      <c r="G417" s="39">
        <v>1</v>
      </c>
      <c r="H417" s="39">
        <v>4</v>
      </c>
      <c r="I417" s="77">
        <f t="shared" si="16"/>
        <v>40</v>
      </c>
      <c r="J417" s="77"/>
    </row>
    <row r="418" spans="1:10" ht="12.75">
      <c r="A418" s="191" t="s">
        <v>192</v>
      </c>
      <c r="B418" s="39">
        <v>291</v>
      </c>
      <c r="C418" s="39" t="s">
        <v>59</v>
      </c>
      <c r="D418" s="77">
        <v>50</v>
      </c>
      <c r="E418" s="39"/>
      <c r="F418" s="77"/>
      <c r="G418" s="39">
        <v>1</v>
      </c>
      <c r="H418" s="39">
        <v>1</v>
      </c>
      <c r="I418" s="77">
        <f t="shared" si="16"/>
        <v>50</v>
      </c>
      <c r="J418" s="77"/>
    </row>
    <row r="419" spans="1:10" ht="12.75">
      <c r="A419" s="191" t="s">
        <v>155</v>
      </c>
      <c r="B419" s="39">
        <v>291</v>
      </c>
      <c r="C419" s="39" t="s">
        <v>59</v>
      </c>
      <c r="D419" s="77">
        <v>50</v>
      </c>
      <c r="E419" s="39"/>
      <c r="F419" s="77"/>
      <c r="G419" s="39">
        <v>1</v>
      </c>
      <c r="H419" s="39">
        <v>1</v>
      </c>
      <c r="I419" s="77">
        <f t="shared" si="16"/>
        <v>50</v>
      </c>
      <c r="J419" s="77"/>
    </row>
    <row r="420" spans="1:10" ht="12.75">
      <c r="A420" s="191" t="s">
        <v>157</v>
      </c>
      <c r="B420" s="39">
        <v>291</v>
      </c>
      <c r="C420" s="39" t="s">
        <v>54</v>
      </c>
      <c r="D420" s="77">
        <v>15</v>
      </c>
      <c r="E420" s="39"/>
      <c r="F420" s="77"/>
      <c r="G420" s="39">
        <v>1</v>
      </c>
      <c r="H420" s="39">
        <v>1</v>
      </c>
      <c r="I420" s="77">
        <f t="shared" si="16"/>
        <v>15</v>
      </c>
      <c r="J420" s="77"/>
    </row>
    <row r="421" spans="1:10" ht="12.75">
      <c r="A421" s="191" t="s">
        <v>160</v>
      </c>
      <c r="B421" s="39">
        <v>244</v>
      </c>
      <c r="C421" s="39" t="s">
        <v>59</v>
      </c>
      <c r="D421" s="77">
        <v>45</v>
      </c>
      <c r="E421" s="39"/>
      <c r="F421" s="77"/>
      <c r="G421" s="39">
        <v>1</v>
      </c>
      <c r="H421" s="39">
        <v>1</v>
      </c>
      <c r="I421" s="77">
        <f t="shared" si="16"/>
        <v>45</v>
      </c>
      <c r="J421" s="77"/>
    </row>
    <row r="422" spans="1:10" ht="12.75">
      <c r="A422" s="191" t="s">
        <v>194</v>
      </c>
      <c r="B422" s="39">
        <v>122</v>
      </c>
      <c r="C422" s="39" t="s">
        <v>46</v>
      </c>
      <c r="D422" s="77">
        <v>3</v>
      </c>
      <c r="E422" s="39"/>
      <c r="F422" s="77"/>
      <c r="G422" s="39">
        <v>1</v>
      </c>
      <c r="H422" s="39">
        <v>1000</v>
      </c>
      <c r="I422" s="77">
        <f t="shared" si="16"/>
        <v>3000</v>
      </c>
      <c r="J422" s="77"/>
    </row>
    <row r="423" spans="1:10" ht="12.75">
      <c r="A423" s="191" t="s">
        <v>195</v>
      </c>
      <c r="B423" s="39">
        <v>122</v>
      </c>
      <c r="C423" s="39" t="s">
        <v>46</v>
      </c>
      <c r="D423" s="77">
        <v>3</v>
      </c>
      <c r="E423" s="39"/>
      <c r="F423" s="77"/>
      <c r="G423" s="39">
        <v>1</v>
      </c>
      <c r="H423" s="39">
        <v>1000</v>
      </c>
      <c r="I423" s="77">
        <f t="shared" si="16"/>
        <v>3000</v>
      </c>
      <c r="J423" s="77"/>
    </row>
    <row r="424" spans="1:10" ht="12.75">
      <c r="A424" s="191" t="s">
        <v>196</v>
      </c>
      <c r="B424" s="39">
        <v>233</v>
      </c>
      <c r="C424" s="39" t="s">
        <v>46</v>
      </c>
      <c r="D424" s="77">
        <v>25</v>
      </c>
      <c r="E424" s="39"/>
      <c r="F424" s="77"/>
      <c r="G424" s="39">
        <v>1</v>
      </c>
      <c r="H424" s="39">
        <v>700</v>
      </c>
      <c r="I424" s="77">
        <f t="shared" si="16"/>
        <v>17500</v>
      </c>
      <c r="J424" s="77"/>
    </row>
    <row r="425" spans="1:10" ht="12.75">
      <c r="A425" s="191" t="s">
        <v>197</v>
      </c>
      <c r="B425" s="39">
        <v>233</v>
      </c>
      <c r="C425" s="39" t="s">
        <v>46</v>
      </c>
      <c r="D425" s="77">
        <v>24</v>
      </c>
      <c r="E425" s="39"/>
      <c r="F425" s="77"/>
      <c r="G425" s="39">
        <v>1</v>
      </c>
      <c r="H425" s="39">
        <v>600</v>
      </c>
      <c r="I425" s="77">
        <f t="shared" si="16"/>
        <v>14400</v>
      </c>
      <c r="J425" s="77"/>
    </row>
    <row r="426" spans="1:10" ht="12.75">
      <c r="A426" s="193" t="s">
        <v>768</v>
      </c>
      <c r="B426" s="39">
        <v>189</v>
      </c>
      <c r="C426" s="39" t="s">
        <v>46</v>
      </c>
      <c r="D426" s="77">
        <v>25000</v>
      </c>
      <c r="E426" s="39"/>
      <c r="F426" s="77"/>
      <c r="G426" s="39">
        <v>1</v>
      </c>
      <c r="H426" s="39">
        <v>1</v>
      </c>
      <c r="I426" s="77">
        <f t="shared" si="16"/>
        <v>25000</v>
      </c>
      <c r="J426" s="77"/>
    </row>
    <row r="427" spans="1:10" ht="12.75">
      <c r="A427" s="191" t="s">
        <v>198</v>
      </c>
      <c r="B427" s="39">
        <v>189</v>
      </c>
      <c r="C427" s="39" t="s">
        <v>46</v>
      </c>
      <c r="D427" s="77">
        <v>6000</v>
      </c>
      <c r="E427" s="39"/>
      <c r="F427" s="77"/>
      <c r="G427" s="39">
        <v>1</v>
      </c>
      <c r="H427" s="39">
        <v>2</v>
      </c>
      <c r="I427" s="77">
        <f t="shared" si="16"/>
        <v>12000</v>
      </c>
      <c r="J427" s="77"/>
    </row>
    <row r="428" spans="1:10" ht="25.5">
      <c r="A428" s="265" t="s">
        <v>199</v>
      </c>
      <c r="B428" s="39">
        <v>122</v>
      </c>
      <c r="C428" s="39" t="s">
        <v>46</v>
      </c>
      <c r="D428" s="77">
        <v>25</v>
      </c>
      <c r="E428" s="39"/>
      <c r="F428" s="77"/>
      <c r="G428" s="39">
        <v>1</v>
      </c>
      <c r="H428" s="39">
        <v>1000</v>
      </c>
      <c r="I428" s="77">
        <f t="shared" si="16"/>
        <v>25000</v>
      </c>
      <c r="J428" s="77"/>
    </row>
    <row r="429" spans="1:10" ht="12.75">
      <c r="A429" s="40" t="s">
        <v>200</v>
      </c>
      <c r="B429" s="39">
        <v>243</v>
      </c>
      <c r="C429" s="39" t="s">
        <v>46</v>
      </c>
      <c r="D429" s="77">
        <v>50</v>
      </c>
      <c r="E429" s="39"/>
      <c r="F429" s="77"/>
      <c r="G429" s="39">
        <v>1</v>
      </c>
      <c r="H429" s="39">
        <v>250</v>
      </c>
      <c r="I429" s="77">
        <f t="shared" si="16"/>
        <v>12500</v>
      </c>
      <c r="J429" s="77"/>
    </row>
    <row r="430" spans="1:10" ht="12.75">
      <c r="A430" s="40" t="s">
        <v>374</v>
      </c>
      <c r="B430" s="39">
        <v>122</v>
      </c>
      <c r="C430" s="39" t="s">
        <v>46</v>
      </c>
      <c r="D430" s="77">
        <v>7</v>
      </c>
      <c r="E430" s="39"/>
      <c r="F430" s="77"/>
      <c r="G430" s="39">
        <v>1</v>
      </c>
      <c r="H430" s="39">
        <v>1000</v>
      </c>
      <c r="I430" s="77">
        <f t="shared" si="16"/>
        <v>7000</v>
      </c>
      <c r="J430" s="77"/>
    </row>
    <row r="431" spans="1:10" ht="12.75">
      <c r="A431" s="193" t="s">
        <v>767</v>
      </c>
      <c r="B431" s="42">
        <v>121</v>
      </c>
      <c r="C431" s="82" t="s">
        <v>153</v>
      </c>
      <c r="D431" s="77">
        <v>1500</v>
      </c>
      <c r="E431" s="42"/>
      <c r="F431" s="87"/>
      <c r="G431" s="39">
        <v>1</v>
      </c>
      <c r="H431" s="42">
        <v>6</v>
      </c>
      <c r="I431" s="77">
        <f t="shared" si="16"/>
        <v>9000</v>
      </c>
      <c r="J431" s="77"/>
    </row>
    <row r="432" spans="1:10" ht="12.75">
      <c r="A432" s="173" t="s">
        <v>297</v>
      </c>
      <c r="B432" s="39">
        <v>185</v>
      </c>
      <c r="C432" s="162" t="s">
        <v>46</v>
      </c>
      <c r="D432" s="77">
        <v>4000</v>
      </c>
      <c r="E432" s="39"/>
      <c r="F432" s="77"/>
      <c r="G432" s="39">
        <v>1</v>
      </c>
      <c r="H432" s="39">
        <v>2</v>
      </c>
      <c r="I432" s="77">
        <f t="shared" si="16"/>
        <v>8000</v>
      </c>
      <c r="J432" s="77"/>
    </row>
    <row r="433" spans="1:10" ht="13.5" thickBot="1">
      <c r="A433" s="266" t="s">
        <v>70</v>
      </c>
      <c r="B433" s="267">
        <v>196</v>
      </c>
      <c r="C433" s="268" t="s">
        <v>46</v>
      </c>
      <c r="D433" s="269">
        <v>2500</v>
      </c>
      <c r="E433" s="267"/>
      <c r="F433" s="269"/>
      <c r="G433" s="267">
        <v>1</v>
      </c>
      <c r="H433" s="267">
        <v>2</v>
      </c>
      <c r="I433" s="196">
        <f t="shared" si="16"/>
        <v>5000</v>
      </c>
      <c r="J433" s="77"/>
    </row>
    <row r="434" spans="1:10" ht="43.5" customHeight="1" thickBot="1">
      <c r="A434" s="570" t="str">
        <f>+'Desarrollo Sostenible'!B16</f>
        <v>4.2 Desarrollar una campaña de concientización sobre la importancia y situación legal de las áreas protegidas de Petén en las regiones de origen de los invasores (Alta Verapaz, Baja Verapaz, Ixcán, Oriente y Costa Sur)</v>
      </c>
      <c r="B434" s="571"/>
      <c r="C434" s="572"/>
      <c r="D434" s="538" t="s">
        <v>28</v>
      </c>
      <c r="E434" s="548"/>
      <c r="F434" s="84"/>
      <c r="G434" s="85"/>
      <c r="H434" s="86"/>
      <c r="I434" s="186">
        <f>+I435+I436+I437+I438+I439+I440</f>
        <v>22549.65</v>
      </c>
      <c r="J434" s="84"/>
    </row>
    <row r="435" spans="1:10" ht="12.75">
      <c r="A435" s="264" t="s">
        <v>79</v>
      </c>
      <c r="B435" s="75">
        <v>262</v>
      </c>
      <c r="C435" s="75" t="s">
        <v>42</v>
      </c>
      <c r="D435" s="76">
        <v>33.99</v>
      </c>
      <c r="E435" s="75"/>
      <c r="F435" s="76"/>
      <c r="G435" s="75">
        <v>1</v>
      </c>
      <c r="H435" s="75">
        <v>20</v>
      </c>
      <c r="I435" s="76">
        <f aca="true" t="shared" si="17" ref="I435:I440">+D435*H435</f>
        <v>679.8000000000001</v>
      </c>
      <c r="J435" s="83"/>
    </row>
    <row r="436" spans="1:10" ht="12.75">
      <c r="A436" s="193" t="s">
        <v>389</v>
      </c>
      <c r="B436" s="39">
        <v>262</v>
      </c>
      <c r="C436" s="39" t="s">
        <v>42</v>
      </c>
      <c r="D436" s="77">
        <v>37.99</v>
      </c>
      <c r="E436" s="39"/>
      <c r="F436" s="77"/>
      <c r="G436" s="39">
        <v>1</v>
      </c>
      <c r="H436" s="39">
        <v>15</v>
      </c>
      <c r="I436" s="77">
        <f t="shared" si="17"/>
        <v>569.85</v>
      </c>
      <c r="J436" s="77"/>
    </row>
    <row r="437" spans="1:10" ht="12.75">
      <c r="A437" s="193" t="s">
        <v>295</v>
      </c>
      <c r="B437" s="39">
        <v>121</v>
      </c>
      <c r="C437" s="162" t="s">
        <v>46</v>
      </c>
      <c r="D437" s="164">
        <v>3000</v>
      </c>
      <c r="E437" s="39"/>
      <c r="F437" s="77"/>
      <c r="G437" s="39">
        <v>1</v>
      </c>
      <c r="H437" s="39">
        <v>3</v>
      </c>
      <c r="I437" s="77">
        <f t="shared" si="17"/>
        <v>9000</v>
      </c>
      <c r="J437" s="77"/>
    </row>
    <row r="438" spans="1:10" ht="12.75">
      <c r="A438" s="193" t="s">
        <v>296</v>
      </c>
      <c r="B438" s="39">
        <v>121</v>
      </c>
      <c r="C438" s="162" t="s">
        <v>46</v>
      </c>
      <c r="D438" s="77">
        <v>300</v>
      </c>
      <c r="E438" s="39"/>
      <c r="F438" s="77"/>
      <c r="G438" s="39">
        <v>1</v>
      </c>
      <c r="H438" s="39">
        <v>6</v>
      </c>
      <c r="I438" s="77">
        <f t="shared" si="17"/>
        <v>1800</v>
      </c>
      <c r="J438" s="77"/>
    </row>
    <row r="439" spans="1:10" ht="12.75">
      <c r="A439" s="193" t="s">
        <v>767</v>
      </c>
      <c r="B439" s="42">
        <v>121</v>
      </c>
      <c r="C439" s="82" t="s">
        <v>153</v>
      </c>
      <c r="D439" s="77">
        <v>1500</v>
      </c>
      <c r="E439" s="42"/>
      <c r="F439" s="87"/>
      <c r="G439" s="39">
        <v>1</v>
      </c>
      <c r="H439" s="42">
        <v>6</v>
      </c>
      <c r="I439" s="77">
        <f t="shared" si="17"/>
        <v>9000</v>
      </c>
      <c r="J439" s="77"/>
    </row>
    <row r="440" spans="1:10" ht="13.5" thickBot="1">
      <c r="A440" s="191" t="s">
        <v>195</v>
      </c>
      <c r="B440" s="39">
        <v>122</v>
      </c>
      <c r="C440" s="39" t="s">
        <v>46</v>
      </c>
      <c r="D440" s="77">
        <v>3</v>
      </c>
      <c r="E440" s="39"/>
      <c r="F440" s="77"/>
      <c r="G440" s="39">
        <v>1</v>
      </c>
      <c r="H440" s="39">
        <v>500</v>
      </c>
      <c r="I440" s="77">
        <f t="shared" si="17"/>
        <v>1500</v>
      </c>
      <c r="J440" s="77"/>
    </row>
    <row r="441" spans="1:10" ht="24" customHeight="1" thickBot="1">
      <c r="A441" s="535" t="str">
        <f>'Desarrollo Sostenible'!B19</f>
        <v>4.3 Divulgar la ley de caza y pesca, y la normatividad relacionada</v>
      </c>
      <c r="B441" s="536"/>
      <c r="C441" s="537"/>
      <c r="D441" s="538" t="s">
        <v>28</v>
      </c>
      <c r="E441" s="548"/>
      <c r="F441" s="84"/>
      <c r="G441" s="85"/>
      <c r="H441" s="86"/>
      <c r="I441" s="186">
        <f>+I442+I443+I444+I445+I446</f>
        <v>8702.7</v>
      </c>
      <c r="J441" s="84"/>
    </row>
    <row r="442" spans="1:10" ht="12.75">
      <c r="A442" s="191" t="s">
        <v>79</v>
      </c>
      <c r="B442" s="39">
        <v>262</v>
      </c>
      <c r="C442" s="39" t="s">
        <v>42</v>
      </c>
      <c r="D442" s="77">
        <v>33.99</v>
      </c>
      <c r="E442" s="39"/>
      <c r="F442" s="77"/>
      <c r="G442" s="39">
        <v>1</v>
      </c>
      <c r="H442" s="39">
        <v>30</v>
      </c>
      <c r="I442" s="83">
        <f>+D442*H442</f>
        <v>1019.7</v>
      </c>
      <c r="J442" s="262"/>
    </row>
    <row r="443" spans="1:10" ht="12.75">
      <c r="A443" s="193" t="s">
        <v>389</v>
      </c>
      <c r="B443" s="39">
        <v>262</v>
      </c>
      <c r="C443" s="39" t="s">
        <v>42</v>
      </c>
      <c r="D443" s="77">
        <v>37.4</v>
      </c>
      <c r="E443" s="39"/>
      <c r="F443" s="77"/>
      <c r="G443" s="39">
        <v>1</v>
      </c>
      <c r="H443" s="39">
        <v>70</v>
      </c>
      <c r="I443" s="77">
        <f>+D443*H443</f>
        <v>2618</v>
      </c>
      <c r="J443" s="190"/>
    </row>
    <row r="444" spans="1:10" ht="12.75">
      <c r="A444" s="191" t="s">
        <v>71</v>
      </c>
      <c r="B444" s="39">
        <v>241</v>
      </c>
      <c r="C444" s="39" t="s">
        <v>72</v>
      </c>
      <c r="D444" s="77">
        <v>40</v>
      </c>
      <c r="E444" s="39"/>
      <c r="F444" s="77"/>
      <c r="G444" s="39">
        <v>1</v>
      </c>
      <c r="H444" s="39">
        <v>1</v>
      </c>
      <c r="I444" s="77">
        <f>+D444*H444</f>
        <v>40</v>
      </c>
      <c r="J444" s="190"/>
    </row>
    <row r="445" spans="1:10" ht="12.75">
      <c r="A445" s="191" t="s">
        <v>82</v>
      </c>
      <c r="B445" s="39">
        <v>243</v>
      </c>
      <c r="C445" s="39" t="s">
        <v>83</v>
      </c>
      <c r="D445" s="77">
        <v>50</v>
      </c>
      <c r="E445" s="39"/>
      <c r="F445" s="77"/>
      <c r="G445" s="39">
        <v>1</v>
      </c>
      <c r="H445" s="39">
        <v>0.5</v>
      </c>
      <c r="I445" s="77">
        <f>+D445*H445</f>
        <v>25</v>
      </c>
      <c r="J445" s="190"/>
    </row>
    <row r="446" spans="1:10" ht="13.5" thickBot="1">
      <c r="A446" s="266" t="s">
        <v>70</v>
      </c>
      <c r="B446" s="267">
        <v>196</v>
      </c>
      <c r="C446" s="268" t="s">
        <v>46</v>
      </c>
      <c r="D446" s="269">
        <v>2500</v>
      </c>
      <c r="E446" s="267"/>
      <c r="F446" s="269"/>
      <c r="G446" s="267">
        <v>1</v>
      </c>
      <c r="H446" s="267">
        <v>2</v>
      </c>
      <c r="I446" s="196">
        <f>+D446*H446</f>
        <v>5000</v>
      </c>
      <c r="J446" s="197"/>
    </row>
    <row r="447" spans="1:10" ht="54" customHeight="1" thickBot="1">
      <c r="A447" s="555" t="s">
        <v>759</v>
      </c>
      <c r="B447" s="571"/>
      <c r="C447" s="572"/>
      <c r="D447" s="69"/>
      <c r="E447" s="64"/>
      <c r="F447" s="64"/>
      <c r="G447" s="64"/>
      <c r="H447" s="64"/>
      <c r="I447" s="207">
        <f>+SUM(I448,I454)</f>
        <v>29718.75</v>
      </c>
      <c r="J447" s="70"/>
    </row>
    <row r="448" spans="1:10" ht="54" customHeight="1" thickBot="1">
      <c r="A448" s="570" t="str">
        <f>+'Desarrollo Sostenible'!B31</f>
        <v>4.4 Fortalecer las relaciones con COCODES de comunidades aledañas APS o asentadas antes de su declaratoria para ejercer presión sobre autores de hechos ilícitos (invasiones, saqueos, etc) con apoyo ONGS campesinas, municipalidades, iglesia y gobernación. </v>
      </c>
      <c r="B448" s="571"/>
      <c r="C448" s="572"/>
      <c r="D448" s="538" t="s">
        <v>28</v>
      </c>
      <c r="E448" s="548"/>
      <c r="F448" s="84"/>
      <c r="G448" s="85"/>
      <c r="H448" s="86"/>
      <c r="I448" s="186">
        <f>+I449+I450+I451+I452+I453</f>
        <v>12329.4</v>
      </c>
      <c r="J448" s="84"/>
    </row>
    <row r="449" spans="1:10" ht="12.75">
      <c r="A449" s="264" t="s">
        <v>79</v>
      </c>
      <c r="B449" s="75">
        <v>262</v>
      </c>
      <c r="C449" s="75" t="s">
        <v>42</v>
      </c>
      <c r="D449" s="76">
        <v>33.99</v>
      </c>
      <c r="E449" s="75"/>
      <c r="F449" s="76"/>
      <c r="G449" s="75">
        <v>1</v>
      </c>
      <c r="H449" s="75">
        <v>50</v>
      </c>
      <c r="I449" s="76">
        <f>+D449*H449</f>
        <v>1699.5</v>
      </c>
      <c r="J449" s="216"/>
    </row>
    <row r="450" spans="1:10" ht="12.75">
      <c r="A450" s="193" t="s">
        <v>389</v>
      </c>
      <c r="B450" s="39">
        <v>262</v>
      </c>
      <c r="C450" s="39" t="s">
        <v>42</v>
      </c>
      <c r="D450" s="77">
        <v>37.99</v>
      </c>
      <c r="E450" s="39"/>
      <c r="F450" s="77"/>
      <c r="G450" s="39">
        <v>1</v>
      </c>
      <c r="H450" s="39">
        <v>10</v>
      </c>
      <c r="I450" s="77">
        <f>+D450*H450</f>
        <v>379.90000000000003</v>
      </c>
      <c r="J450" s="190"/>
    </row>
    <row r="451" spans="1:10" ht="25.5">
      <c r="A451" s="260" t="s">
        <v>769</v>
      </c>
      <c r="B451" s="39">
        <v>122</v>
      </c>
      <c r="C451" s="39" t="s">
        <v>46</v>
      </c>
      <c r="D451" s="77">
        <v>3</v>
      </c>
      <c r="E451" s="39"/>
      <c r="F451" s="77"/>
      <c r="G451" s="39">
        <v>1</v>
      </c>
      <c r="H451" s="39">
        <v>500</v>
      </c>
      <c r="I451" s="77">
        <f>+D451*H451</f>
        <v>1500</v>
      </c>
      <c r="J451" s="190"/>
    </row>
    <row r="452" spans="1:10" ht="12.75">
      <c r="A452" s="191" t="s">
        <v>193</v>
      </c>
      <c r="B452" s="39">
        <v>211</v>
      </c>
      <c r="C452" s="39" t="s">
        <v>46</v>
      </c>
      <c r="D452" s="77">
        <v>20</v>
      </c>
      <c r="E452" s="39"/>
      <c r="F452" s="77"/>
      <c r="G452" s="39">
        <v>1</v>
      </c>
      <c r="H452" s="39">
        <v>125</v>
      </c>
      <c r="I452" s="77">
        <f>+D452*H452</f>
        <v>2500</v>
      </c>
      <c r="J452" s="190"/>
    </row>
    <row r="453" spans="1:10" ht="13.5" thickBot="1">
      <c r="A453" s="191" t="s">
        <v>186</v>
      </c>
      <c r="B453" s="39">
        <v>211</v>
      </c>
      <c r="C453" s="39" t="s">
        <v>46</v>
      </c>
      <c r="D453" s="77">
        <v>50</v>
      </c>
      <c r="E453" s="39"/>
      <c r="F453" s="77"/>
      <c r="G453" s="39">
        <v>1</v>
      </c>
      <c r="H453" s="39">
        <v>125</v>
      </c>
      <c r="I453" s="77">
        <f>+D453*H453</f>
        <v>6250</v>
      </c>
      <c r="J453" s="190"/>
    </row>
    <row r="454" spans="1:10" ht="52.5" customHeight="1" thickBot="1">
      <c r="A454" s="570" t="str">
        <f>+'Desarrollo Sostenible'!B33</f>
        <v>4.5 Establecer convenios de cooperación entre CONAP y las Comunidades de Pozo San Román y Tierra Blanca, con el fin de evitar su expansión, regular su permanencia y reducir el impacto ambiental (analizar censos de conap, plan de ordenamiento territorial, seguimiento por la mesa de diálogo Sayaxché)</v>
      </c>
      <c r="B454" s="571"/>
      <c r="C454" s="572"/>
      <c r="D454" s="538" t="s">
        <v>28</v>
      </c>
      <c r="E454" s="548"/>
      <c r="F454" s="84"/>
      <c r="G454" s="85"/>
      <c r="H454" s="86"/>
      <c r="I454" s="186">
        <f>+I455+I456+I457+I458+I459+I460</f>
        <v>17389.35</v>
      </c>
      <c r="J454" s="84"/>
    </row>
    <row r="455" spans="1:10" ht="12.75">
      <c r="A455" s="296" t="s">
        <v>79</v>
      </c>
      <c r="B455" s="39">
        <v>262</v>
      </c>
      <c r="C455" s="39" t="s">
        <v>42</v>
      </c>
      <c r="D455" s="76">
        <v>33.99</v>
      </c>
      <c r="E455" s="38"/>
      <c r="F455" s="83"/>
      <c r="G455" s="38">
        <v>1</v>
      </c>
      <c r="H455" s="38">
        <v>45</v>
      </c>
      <c r="I455" s="83">
        <f aca="true" t="shared" si="18" ref="I455:I460">+D455*H455</f>
        <v>1529.5500000000002</v>
      </c>
      <c r="J455" s="83"/>
    </row>
    <row r="456" spans="1:10" ht="12.75">
      <c r="A456" s="297" t="s">
        <v>389</v>
      </c>
      <c r="B456" s="39">
        <v>262</v>
      </c>
      <c r="C456" s="39" t="s">
        <v>42</v>
      </c>
      <c r="D456" s="77">
        <v>37.99</v>
      </c>
      <c r="E456" s="39"/>
      <c r="F456" s="77"/>
      <c r="G456" s="39">
        <v>1</v>
      </c>
      <c r="H456" s="39">
        <v>20</v>
      </c>
      <c r="I456" s="77">
        <f t="shared" si="18"/>
        <v>759.8000000000001</v>
      </c>
      <c r="J456" s="83"/>
    </row>
    <row r="457" spans="1:10" ht="12.75">
      <c r="A457" s="296" t="s">
        <v>193</v>
      </c>
      <c r="B457" s="39">
        <v>211</v>
      </c>
      <c r="C457" s="39" t="s">
        <v>46</v>
      </c>
      <c r="D457" s="77">
        <v>20</v>
      </c>
      <c r="E457" s="39"/>
      <c r="F457" s="77"/>
      <c r="G457" s="39">
        <v>1</v>
      </c>
      <c r="H457" s="39">
        <v>100</v>
      </c>
      <c r="I457" s="77">
        <f t="shared" si="18"/>
        <v>2000</v>
      </c>
      <c r="J457" s="77"/>
    </row>
    <row r="458" spans="1:10" ht="12.75">
      <c r="A458" s="296" t="s">
        <v>186</v>
      </c>
      <c r="B458" s="39">
        <v>211</v>
      </c>
      <c r="C458" s="39" t="s">
        <v>46</v>
      </c>
      <c r="D458" s="77">
        <v>50</v>
      </c>
      <c r="E458" s="39"/>
      <c r="F458" s="77"/>
      <c r="G458" s="39">
        <v>1</v>
      </c>
      <c r="H458" s="39">
        <v>100</v>
      </c>
      <c r="I458" s="77">
        <f t="shared" si="18"/>
        <v>5000</v>
      </c>
      <c r="J458" s="77"/>
    </row>
    <row r="459" spans="1:10" ht="12.75">
      <c r="A459" s="298" t="s">
        <v>188</v>
      </c>
      <c r="B459" s="42">
        <v>141</v>
      </c>
      <c r="C459" s="82" t="s">
        <v>46</v>
      </c>
      <c r="D459" s="77">
        <v>1900</v>
      </c>
      <c r="E459" s="42"/>
      <c r="F459" s="77"/>
      <c r="G459" s="39">
        <v>1</v>
      </c>
      <c r="H459" s="42">
        <v>3</v>
      </c>
      <c r="I459" s="77">
        <f t="shared" si="18"/>
        <v>5700</v>
      </c>
      <c r="J459" s="77"/>
    </row>
    <row r="460" spans="1:10" ht="13.5" thickBot="1">
      <c r="A460" s="3" t="s">
        <v>29</v>
      </c>
      <c r="B460" s="39">
        <v>133</v>
      </c>
      <c r="C460" s="39" t="s">
        <v>46</v>
      </c>
      <c r="D460" s="77">
        <v>800</v>
      </c>
      <c r="E460" s="39"/>
      <c r="F460" s="77"/>
      <c r="G460" s="39">
        <v>1</v>
      </c>
      <c r="H460" s="39">
        <v>3</v>
      </c>
      <c r="I460" s="77">
        <f t="shared" si="18"/>
        <v>2400</v>
      </c>
      <c r="J460" s="77"/>
    </row>
    <row r="461" spans="1:10" ht="57" customHeight="1" thickBot="1">
      <c r="A461" s="543" t="s">
        <v>760</v>
      </c>
      <c r="B461" s="536"/>
      <c r="C461" s="537"/>
      <c r="D461" s="69"/>
      <c r="E461" s="64"/>
      <c r="F461" s="64"/>
      <c r="G461" s="64"/>
      <c r="H461" s="64"/>
      <c r="I461" s="207">
        <f>+SUM(I462,I468)</f>
        <v>583444.05</v>
      </c>
      <c r="J461" s="70"/>
    </row>
    <row r="462" spans="1:10" ht="57.75" customHeight="1" thickBot="1">
      <c r="A462" s="535" t="str">
        <f>'Desarrollo Sostenible'!B45</f>
        <v>4.6 Facilitar el acceso a financiamiento para el establecimiento de micro empresas comunitarias vecinas a las áreas protegidas, para servicio de turismo sostenible (artesanías, hospedajes, alimentación, guiajes), y buscar el programa de micro empresas de la fundación para la conservación de Guatemala. </v>
      </c>
      <c r="B462" s="536"/>
      <c r="C462" s="537"/>
      <c r="D462" s="538" t="s">
        <v>28</v>
      </c>
      <c r="E462" s="548"/>
      <c r="F462" s="84"/>
      <c r="G462" s="85"/>
      <c r="H462" s="86"/>
      <c r="I462" s="186">
        <f>+I463+I464+I465+I466+I467</f>
        <v>519889.75</v>
      </c>
      <c r="J462" s="84"/>
    </row>
    <row r="463" spans="1:10" ht="12.75">
      <c r="A463" s="191" t="s">
        <v>79</v>
      </c>
      <c r="B463" s="39">
        <v>262</v>
      </c>
      <c r="C463" s="39" t="s">
        <v>42</v>
      </c>
      <c r="D463" s="77">
        <v>33.99</v>
      </c>
      <c r="E463" s="39"/>
      <c r="F463" s="77"/>
      <c r="G463" s="39">
        <v>1</v>
      </c>
      <c r="H463" s="39">
        <v>15</v>
      </c>
      <c r="I463" s="83">
        <f>+D463*H463</f>
        <v>509.85</v>
      </c>
      <c r="J463" s="83"/>
    </row>
    <row r="464" spans="1:10" ht="12.75">
      <c r="A464" s="193" t="s">
        <v>389</v>
      </c>
      <c r="B464" s="39">
        <v>262</v>
      </c>
      <c r="C464" s="39" t="s">
        <v>42</v>
      </c>
      <c r="D464" s="77">
        <v>37.99</v>
      </c>
      <c r="E464" s="39"/>
      <c r="F464" s="77"/>
      <c r="G464" s="39">
        <v>1</v>
      </c>
      <c r="H464" s="39">
        <v>10</v>
      </c>
      <c r="I464" s="77">
        <f>+D464*H464</f>
        <v>379.90000000000003</v>
      </c>
      <c r="J464" s="77"/>
    </row>
    <row r="465" spans="1:10" ht="12.75" customHeight="1">
      <c r="A465" s="173" t="s">
        <v>290</v>
      </c>
      <c r="B465" s="39">
        <v>189</v>
      </c>
      <c r="C465" s="162" t="s">
        <v>46</v>
      </c>
      <c r="D465" s="77">
        <v>60000</v>
      </c>
      <c r="E465" s="39"/>
      <c r="F465" s="77"/>
      <c r="G465" s="39">
        <v>1</v>
      </c>
      <c r="H465" s="39">
        <v>1</v>
      </c>
      <c r="I465" s="77">
        <f>+D465*H465</f>
        <v>60000</v>
      </c>
      <c r="J465" s="77"/>
    </row>
    <row r="466" spans="1:10" ht="12.75">
      <c r="A466" s="173" t="s">
        <v>297</v>
      </c>
      <c r="B466" s="39">
        <v>185</v>
      </c>
      <c r="C466" s="162" t="s">
        <v>46</v>
      </c>
      <c r="D466" s="77">
        <v>3000</v>
      </c>
      <c r="E466" s="39"/>
      <c r="F466" s="77"/>
      <c r="G466" s="39">
        <v>1</v>
      </c>
      <c r="H466" s="39">
        <v>3</v>
      </c>
      <c r="I466" s="77">
        <f>+D466*H466</f>
        <v>9000</v>
      </c>
      <c r="J466" s="77"/>
    </row>
    <row r="467" spans="1:10" ht="13.5" thickBot="1">
      <c r="A467" s="191" t="s">
        <v>375</v>
      </c>
      <c r="B467" s="39">
        <v>189</v>
      </c>
      <c r="C467" s="39" t="s">
        <v>46</v>
      </c>
      <c r="D467" s="77">
        <v>150000</v>
      </c>
      <c r="E467" s="39"/>
      <c r="F467" s="77"/>
      <c r="G467" s="39">
        <v>1</v>
      </c>
      <c r="H467" s="39">
        <v>3</v>
      </c>
      <c r="I467" s="77">
        <f>+D467*H467</f>
        <v>450000</v>
      </c>
      <c r="J467" s="77"/>
    </row>
    <row r="468" spans="1:10" ht="57" customHeight="1" thickBot="1">
      <c r="A468" s="535" t="str">
        <f>'Desarrollo Sostenible'!B49</f>
        <v>4.7 Identificar, gestionar e implementar proyectos productivos sostenibles (sistemas agroforestales y agrosilvopastoriles) y de tecnología apropiada que permitan mejorar el ingreso económico y las condiciones de los habitantes de las comunidades vecinas. </v>
      </c>
      <c r="B468" s="536"/>
      <c r="C468" s="537"/>
      <c r="D468" s="538" t="s">
        <v>28</v>
      </c>
      <c r="E468" s="548"/>
      <c r="F468" s="84"/>
      <c r="G468" s="85"/>
      <c r="H468" s="86"/>
      <c r="I468" s="186">
        <f>+I469+I470+I471+I472+I473+I474+I475</f>
        <v>63554.3</v>
      </c>
      <c r="J468" s="84"/>
    </row>
    <row r="469" spans="1:10" ht="13.5" customHeight="1">
      <c r="A469" s="176" t="s">
        <v>290</v>
      </c>
      <c r="B469" s="38">
        <v>189</v>
      </c>
      <c r="C469" s="177" t="s">
        <v>46</v>
      </c>
      <c r="D469" s="83">
        <v>60000</v>
      </c>
      <c r="E469" s="38"/>
      <c r="F469" s="83"/>
      <c r="G469" s="38">
        <v>1</v>
      </c>
      <c r="H469" s="38">
        <v>1</v>
      </c>
      <c r="I469" s="83">
        <f aca="true" t="shared" si="19" ref="I469:I475">+D469*H469</f>
        <v>60000</v>
      </c>
      <c r="J469" s="83"/>
    </row>
    <row r="470" spans="1:10" ht="13.5" customHeight="1">
      <c r="A470" s="37" t="s">
        <v>79</v>
      </c>
      <c r="B470" s="39">
        <v>262</v>
      </c>
      <c r="C470" s="39" t="s">
        <v>42</v>
      </c>
      <c r="D470" s="77">
        <v>33.99</v>
      </c>
      <c r="E470" s="39"/>
      <c r="F470" s="77"/>
      <c r="G470" s="39">
        <v>1</v>
      </c>
      <c r="H470" s="39">
        <v>50</v>
      </c>
      <c r="I470" s="77">
        <f t="shared" si="19"/>
        <v>1699.5</v>
      </c>
      <c r="J470" s="77"/>
    </row>
    <row r="471" spans="1:10" ht="12.75" customHeight="1">
      <c r="A471" s="163" t="s">
        <v>389</v>
      </c>
      <c r="B471" s="39">
        <v>262</v>
      </c>
      <c r="C471" s="39" t="s">
        <v>42</v>
      </c>
      <c r="D471" s="77">
        <v>37.99</v>
      </c>
      <c r="E471" s="39"/>
      <c r="F471" s="77"/>
      <c r="G471" s="39">
        <v>1</v>
      </c>
      <c r="H471" s="39">
        <v>20</v>
      </c>
      <c r="I471" s="77">
        <f t="shared" si="19"/>
        <v>759.8000000000001</v>
      </c>
      <c r="J471" s="77"/>
    </row>
    <row r="472" spans="1:10" ht="12.75">
      <c r="A472" s="191" t="s">
        <v>162</v>
      </c>
      <c r="B472" s="39">
        <v>267</v>
      </c>
      <c r="C472" s="39" t="s">
        <v>46</v>
      </c>
      <c r="D472" s="77">
        <v>250</v>
      </c>
      <c r="E472" s="39"/>
      <c r="F472" s="77"/>
      <c r="G472" s="39">
        <v>1</v>
      </c>
      <c r="H472" s="39">
        <v>4</v>
      </c>
      <c r="I472" s="77">
        <f t="shared" si="19"/>
        <v>1000</v>
      </c>
      <c r="J472" s="190"/>
    </row>
    <row r="473" spans="1:10" ht="12.75">
      <c r="A473" s="191" t="s">
        <v>71</v>
      </c>
      <c r="B473" s="39">
        <v>241</v>
      </c>
      <c r="C473" s="39" t="s">
        <v>72</v>
      </c>
      <c r="D473" s="77">
        <v>40</v>
      </c>
      <c r="E473" s="39"/>
      <c r="F473" s="77"/>
      <c r="G473" s="39">
        <v>1</v>
      </c>
      <c r="H473" s="39">
        <v>1</v>
      </c>
      <c r="I473" s="77">
        <f t="shared" si="19"/>
        <v>40</v>
      </c>
      <c r="J473" s="190"/>
    </row>
    <row r="474" spans="1:10" ht="12.75">
      <c r="A474" s="191" t="s">
        <v>73</v>
      </c>
      <c r="B474" s="39">
        <v>241</v>
      </c>
      <c r="C474" s="39" t="s">
        <v>72</v>
      </c>
      <c r="D474" s="77">
        <v>45</v>
      </c>
      <c r="E474" s="39"/>
      <c r="F474" s="77"/>
      <c r="G474" s="39">
        <v>1</v>
      </c>
      <c r="H474" s="39">
        <v>1</v>
      </c>
      <c r="I474" s="77">
        <f t="shared" si="19"/>
        <v>45</v>
      </c>
      <c r="J474" s="190"/>
    </row>
    <row r="475" spans="1:10" ht="13.5" thickBot="1">
      <c r="A475" s="194" t="s">
        <v>75</v>
      </c>
      <c r="B475" s="195">
        <v>243</v>
      </c>
      <c r="C475" s="195" t="s">
        <v>59</v>
      </c>
      <c r="D475" s="196">
        <v>10</v>
      </c>
      <c r="E475" s="195"/>
      <c r="F475" s="196"/>
      <c r="G475" s="195">
        <v>1</v>
      </c>
      <c r="H475" s="195">
        <v>1</v>
      </c>
      <c r="I475" s="196">
        <f t="shared" si="19"/>
        <v>10</v>
      </c>
      <c r="J475" s="197"/>
    </row>
    <row r="476" spans="1:10" ht="25.5" customHeight="1" thickBot="1">
      <c r="A476" s="540" t="s">
        <v>476</v>
      </c>
      <c r="B476" s="541"/>
      <c r="C476" s="542"/>
      <c r="D476" s="66"/>
      <c r="E476" s="66"/>
      <c r="F476" s="66"/>
      <c r="G476" s="66"/>
      <c r="H476" s="66"/>
      <c r="I476" s="221">
        <f>I477</f>
        <v>1071214.5</v>
      </c>
      <c r="J476" s="67"/>
    </row>
    <row r="477" spans="1:10" ht="57.75" customHeight="1" thickBot="1">
      <c r="A477" s="555" t="s">
        <v>318</v>
      </c>
      <c r="B477" s="556"/>
      <c r="C477" s="557"/>
      <c r="D477" s="69"/>
      <c r="E477" s="64"/>
      <c r="F477" s="64"/>
      <c r="G477" s="64"/>
      <c r="H477" s="64"/>
      <c r="I477" s="207">
        <f>+SUM(I478,I484,I495,I507,I520,I530)</f>
        <v>1071214.5</v>
      </c>
      <c r="J477" s="70"/>
    </row>
    <row r="478" spans="1:10" ht="43.5" customHeight="1" thickBot="1">
      <c r="A478" s="535" t="str">
        <f>+'Uso Publico'!B14</f>
        <v>5.1 Promover el desarrollo turístico y la protección de RVS El Pucté, a través del involucramiento de las autoridades y grupos organizados municipales y locales de la Libertad, Las Cruces y comunidades vecinas, especialmente los Josefinos.</v>
      </c>
      <c r="B478" s="536"/>
      <c r="C478" s="537"/>
      <c r="D478" s="538" t="s">
        <v>28</v>
      </c>
      <c r="E478" s="539"/>
      <c r="F478" s="84">
        <f>SUM(F479:F481)</f>
        <v>0</v>
      </c>
      <c r="G478" s="85"/>
      <c r="H478" s="86"/>
      <c r="I478" s="186">
        <f>+I479+I480+I481+I482+I483</f>
        <v>13539.4</v>
      </c>
      <c r="J478" s="84"/>
    </row>
    <row r="479" spans="1:10" ht="12.75">
      <c r="A479" s="37" t="s">
        <v>79</v>
      </c>
      <c r="B479" s="39">
        <v>262</v>
      </c>
      <c r="C479" s="39" t="s">
        <v>42</v>
      </c>
      <c r="D479" s="77">
        <v>33.99</v>
      </c>
      <c r="E479" s="38"/>
      <c r="F479" s="83"/>
      <c r="G479" s="38">
        <v>1</v>
      </c>
      <c r="H479" s="38">
        <v>40</v>
      </c>
      <c r="I479" s="83">
        <f>+D479*H479</f>
        <v>1359.6000000000001</v>
      </c>
      <c r="J479" s="83"/>
    </row>
    <row r="480" spans="1:10" ht="12.75">
      <c r="A480" s="37" t="s">
        <v>389</v>
      </c>
      <c r="B480" s="39">
        <v>262</v>
      </c>
      <c r="C480" s="39" t="s">
        <v>42</v>
      </c>
      <c r="D480" s="77">
        <v>37.99</v>
      </c>
      <c r="E480" s="39"/>
      <c r="F480" s="77"/>
      <c r="G480" s="39">
        <v>1</v>
      </c>
      <c r="H480" s="39">
        <v>20</v>
      </c>
      <c r="I480" s="77">
        <f>+D480*H480</f>
        <v>759.8000000000001</v>
      </c>
      <c r="J480" s="77"/>
    </row>
    <row r="481" spans="1:10" ht="12.75">
      <c r="A481" s="3" t="s">
        <v>190</v>
      </c>
      <c r="B481" s="39">
        <v>262</v>
      </c>
      <c r="C481" s="39" t="s">
        <v>50</v>
      </c>
      <c r="D481" s="77">
        <v>55</v>
      </c>
      <c r="E481" s="39"/>
      <c r="F481" s="77"/>
      <c r="G481" s="39">
        <v>1</v>
      </c>
      <c r="H481" s="39">
        <v>4</v>
      </c>
      <c r="I481" s="77">
        <f>+D481*H481</f>
        <v>220</v>
      </c>
      <c r="J481" s="77"/>
    </row>
    <row r="482" spans="1:10" ht="12.75">
      <c r="A482" s="37" t="s">
        <v>193</v>
      </c>
      <c r="B482" s="39">
        <v>211</v>
      </c>
      <c r="C482" s="39" t="s">
        <v>46</v>
      </c>
      <c r="D482" s="77">
        <v>20</v>
      </c>
      <c r="E482" s="39"/>
      <c r="F482" s="77"/>
      <c r="G482" s="39">
        <v>1</v>
      </c>
      <c r="H482" s="39">
        <v>160</v>
      </c>
      <c r="I482" s="77">
        <f>+D482*H482</f>
        <v>3200</v>
      </c>
      <c r="J482" s="77"/>
    </row>
    <row r="483" spans="1:10" ht="13.5" thickBot="1">
      <c r="A483" s="3" t="s">
        <v>186</v>
      </c>
      <c r="B483" s="39">
        <v>211</v>
      </c>
      <c r="C483" s="39" t="s">
        <v>46</v>
      </c>
      <c r="D483" s="77">
        <v>50</v>
      </c>
      <c r="E483" s="39"/>
      <c r="F483" s="77"/>
      <c r="G483" s="39">
        <v>1</v>
      </c>
      <c r="H483" s="39">
        <v>160</v>
      </c>
      <c r="I483" s="77">
        <f>+D483*H483</f>
        <v>8000</v>
      </c>
      <c r="J483" s="77"/>
    </row>
    <row r="484" spans="1:10" ht="45" customHeight="1" thickBot="1">
      <c r="A484" s="552" t="str">
        <f>'Uso Publico'!B15</f>
        <v>5.2 Establecer el sistema de cobro de tarifas a las áreas protegidas de la región, con el fin de mejorar su sostenibilidad financiera, especialmente Aguateca y Ceibal, y posteriormente dos pilas, el pucté y el museo regional de sayaxché. </v>
      </c>
      <c r="B484" s="553"/>
      <c r="C484" s="554"/>
      <c r="D484" s="538" t="s">
        <v>28</v>
      </c>
      <c r="E484" s="539"/>
      <c r="F484" s="84"/>
      <c r="G484" s="85"/>
      <c r="H484" s="86"/>
      <c r="I484" s="186">
        <f>+I485+I486+I487+I488+I489+I490+I491+I492+I493+I494</f>
        <v>727424.4</v>
      </c>
      <c r="J484" s="84"/>
    </row>
    <row r="485" spans="1:10" ht="12.75">
      <c r="A485" s="37" t="s">
        <v>79</v>
      </c>
      <c r="B485" s="39">
        <v>262</v>
      </c>
      <c r="C485" s="39" t="s">
        <v>42</v>
      </c>
      <c r="D485" s="77">
        <v>33.99</v>
      </c>
      <c r="E485" s="38"/>
      <c r="F485" s="83"/>
      <c r="G485" s="38">
        <v>1</v>
      </c>
      <c r="H485" s="38">
        <v>50</v>
      </c>
      <c r="I485" s="83">
        <f aca="true" t="shared" si="20" ref="I485:I494">+D485*H485</f>
        <v>1699.5</v>
      </c>
      <c r="J485" s="83"/>
    </row>
    <row r="486" spans="1:10" ht="12.75">
      <c r="A486" s="37" t="s">
        <v>80</v>
      </c>
      <c r="B486" s="39">
        <v>262</v>
      </c>
      <c r="C486" s="39" t="s">
        <v>42</v>
      </c>
      <c r="D486" s="77">
        <v>37.99</v>
      </c>
      <c r="E486" s="39"/>
      <c r="F486" s="77"/>
      <c r="G486" s="39">
        <v>1</v>
      </c>
      <c r="H486" s="39">
        <v>10</v>
      </c>
      <c r="I486" s="77">
        <f t="shared" si="20"/>
        <v>379.90000000000003</v>
      </c>
      <c r="J486" s="77"/>
    </row>
    <row r="487" spans="1:10" ht="12.75">
      <c r="A487" s="3" t="s">
        <v>190</v>
      </c>
      <c r="B487" s="39">
        <v>262</v>
      </c>
      <c r="C487" s="39" t="s">
        <v>50</v>
      </c>
      <c r="D487" s="77">
        <v>45</v>
      </c>
      <c r="E487" s="39"/>
      <c r="F487" s="77"/>
      <c r="G487" s="39">
        <v>1</v>
      </c>
      <c r="H487" s="39">
        <v>1</v>
      </c>
      <c r="I487" s="77">
        <f t="shared" si="20"/>
        <v>45</v>
      </c>
      <c r="J487" s="77"/>
    </row>
    <row r="488" spans="1:10" ht="12.75">
      <c r="A488" s="37" t="s">
        <v>193</v>
      </c>
      <c r="B488" s="39">
        <v>211</v>
      </c>
      <c r="C488" s="39" t="s">
        <v>46</v>
      </c>
      <c r="D488" s="77">
        <v>20</v>
      </c>
      <c r="E488" s="39"/>
      <c r="F488" s="77"/>
      <c r="G488" s="39">
        <v>1</v>
      </c>
      <c r="H488" s="39">
        <v>30</v>
      </c>
      <c r="I488" s="77">
        <f t="shared" si="20"/>
        <v>600</v>
      </c>
      <c r="J488" s="77"/>
    </row>
    <row r="489" spans="1:10" ht="12.75">
      <c r="A489" s="3" t="s">
        <v>186</v>
      </c>
      <c r="B489" s="39">
        <v>211</v>
      </c>
      <c r="C489" s="39" t="s">
        <v>46</v>
      </c>
      <c r="D489" s="77">
        <v>50</v>
      </c>
      <c r="E489" s="39"/>
      <c r="F489" s="77"/>
      <c r="G489" s="39">
        <v>1</v>
      </c>
      <c r="H489" s="39">
        <v>30</v>
      </c>
      <c r="I489" s="77">
        <f t="shared" si="20"/>
        <v>1500</v>
      </c>
      <c r="J489" s="77"/>
    </row>
    <row r="490" spans="1:10" ht="12.75">
      <c r="A490" s="3" t="s">
        <v>29</v>
      </c>
      <c r="B490" s="39">
        <v>133</v>
      </c>
      <c r="C490" s="39" t="s">
        <v>46</v>
      </c>
      <c r="D490" s="77">
        <v>800</v>
      </c>
      <c r="E490" s="39"/>
      <c r="F490" s="77"/>
      <c r="G490" s="39">
        <v>1</v>
      </c>
      <c r="H490" s="39">
        <v>4</v>
      </c>
      <c r="I490" s="77">
        <f t="shared" si="20"/>
        <v>3200</v>
      </c>
      <c r="J490" s="77"/>
    </row>
    <row r="491" spans="1:10" ht="12.75">
      <c r="A491" s="172" t="s">
        <v>376</v>
      </c>
      <c r="B491" s="39">
        <v>249</v>
      </c>
      <c r="C491" s="162" t="s">
        <v>46</v>
      </c>
      <c r="D491" s="77">
        <v>1.25</v>
      </c>
      <c r="E491" s="39"/>
      <c r="F491" s="77"/>
      <c r="G491" s="39">
        <v>1</v>
      </c>
      <c r="H491" s="39">
        <v>8000</v>
      </c>
      <c r="I491" s="77">
        <f t="shared" si="20"/>
        <v>10000</v>
      </c>
      <c r="J491" s="77"/>
    </row>
    <row r="492" spans="1:10" ht="12.75">
      <c r="A492" s="160" t="s">
        <v>631</v>
      </c>
      <c r="B492" s="39">
        <v>332</v>
      </c>
      <c r="C492" s="162" t="s">
        <v>46</v>
      </c>
      <c r="D492" s="77">
        <v>20000</v>
      </c>
      <c r="E492" s="39"/>
      <c r="F492" s="77"/>
      <c r="G492" s="39">
        <v>1</v>
      </c>
      <c r="H492" s="39">
        <v>3</v>
      </c>
      <c r="I492" s="77">
        <f>+D492*H492</f>
        <v>60000</v>
      </c>
      <c r="J492" s="77"/>
    </row>
    <row r="493" spans="1:10" ht="12.75">
      <c r="A493" s="160" t="s">
        <v>222</v>
      </c>
      <c r="B493" s="39">
        <v>332</v>
      </c>
      <c r="C493" s="162" t="s">
        <v>46</v>
      </c>
      <c r="D493" s="77">
        <v>50000</v>
      </c>
      <c r="E493" s="39"/>
      <c r="F493" s="77"/>
      <c r="G493" s="39">
        <v>1</v>
      </c>
      <c r="H493" s="39">
        <v>3</v>
      </c>
      <c r="I493" s="77">
        <f t="shared" si="20"/>
        <v>150000</v>
      </c>
      <c r="J493" s="77"/>
    </row>
    <row r="494" spans="1:10" ht="13.5" thickBot="1">
      <c r="A494" s="160" t="s">
        <v>377</v>
      </c>
      <c r="B494" s="39">
        <v>332</v>
      </c>
      <c r="C494" s="162" t="s">
        <v>46</v>
      </c>
      <c r="D494" s="77">
        <v>250000</v>
      </c>
      <c r="E494" s="39"/>
      <c r="F494" s="77"/>
      <c r="G494" s="39">
        <v>1</v>
      </c>
      <c r="H494" s="39">
        <v>2</v>
      </c>
      <c r="I494" s="77">
        <f t="shared" si="20"/>
        <v>500000</v>
      </c>
      <c r="J494" s="77"/>
    </row>
    <row r="495" spans="1:10" ht="46.5" customHeight="1" thickBot="1">
      <c r="A495" s="552" t="str">
        <f>+'Uso Publico'!B22</f>
        <v>5.3 Elaborar el Plan de desarrollo turístico de la Región (Inventario de atractivos turísticos, capacidad de carga, normatividad, mercadeo y promoción, sistema para cobro de tarifas, propuesta de infraestructura necesaria, etc)</v>
      </c>
      <c r="B495" s="553"/>
      <c r="C495" s="554"/>
      <c r="D495" s="538" t="s">
        <v>28</v>
      </c>
      <c r="E495" s="539"/>
      <c r="F495" s="84"/>
      <c r="G495" s="85"/>
      <c r="H495" s="86"/>
      <c r="I495" s="186">
        <f>+I496+I497+I498+I499+I500+I501+I502+I503+I504+I505+I506</f>
        <v>105476.2</v>
      </c>
      <c r="J495" s="84"/>
    </row>
    <row r="496" spans="1:10" ht="12.75">
      <c r="A496" s="37" t="s">
        <v>79</v>
      </c>
      <c r="B496" s="39">
        <v>262</v>
      </c>
      <c r="C496" s="39" t="s">
        <v>42</v>
      </c>
      <c r="D496" s="77">
        <v>33.99</v>
      </c>
      <c r="E496" s="38"/>
      <c r="F496" s="83"/>
      <c r="G496" s="38">
        <v>1</v>
      </c>
      <c r="H496" s="38">
        <v>50</v>
      </c>
      <c r="I496" s="83">
        <f aca="true" t="shared" si="21" ref="I496:I504">+D496*H496</f>
        <v>1699.5</v>
      </c>
      <c r="J496" s="83"/>
    </row>
    <row r="497" spans="1:10" ht="12.75">
      <c r="A497" s="37" t="s">
        <v>80</v>
      </c>
      <c r="B497" s="39">
        <v>262</v>
      </c>
      <c r="C497" s="39" t="s">
        <v>42</v>
      </c>
      <c r="D497" s="77">
        <v>37.99</v>
      </c>
      <c r="E497" s="39"/>
      <c r="F497" s="77"/>
      <c r="G497" s="39">
        <v>1</v>
      </c>
      <c r="H497" s="39">
        <v>30</v>
      </c>
      <c r="I497" s="77">
        <f t="shared" si="21"/>
        <v>1139.7</v>
      </c>
      <c r="J497" s="77"/>
    </row>
    <row r="498" spans="1:10" ht="14.25" customHeight="1">
      <c r="A498" s="3" t="s">
        <v>190</v>
      </c>
      <c r="B498" s="39">
        <v>262</v>
      </c>
      <c r="C498" s="39" t="s">
        <v>50</v>
      </c>
      <c r="D498" s="77">
        <v>55</v>
      </c>
      <c r="E498" s="39"/>
      <c r="F498" s="77"/>
      <c r="G498" s="39">
        <v>1</v>
      </c>
      <c r="H498" s="39">
        <v>6</v>
      </c>
      <c r="I498" s="77">
        <f t="shared" si="21"/>
        <v>330</v>
      </c>
      <c r="J498" s="77"/>
    </row>
    <row r="499" spans="1:10" ht="14.25" customHeight="1">
      <c r="A499" s="191" t="s">
        <v>193</v>
      </c>
      <c r="B499" s="39">
        <v>211</v>
      </c>
      <c r="C499" s="39" t="s">
        <v>46</v>
      </c>
      <c r="D499" s="77">
        <v>20</v>
      </c>
      <c r="E499" s="39"/>
      <c r="F499" s="77"/>
      <c r="G499" s="39">
        <v>1</v>
      </c>
      <c r="H499" s="39">
        <v>60</v>
      </c>
      <c r="I499" s="77">
        <f t="shared" si="21"/>
        <v>1200</v>
      </c>
      <c r="J499" s="77"/>
    </row>
    <row r="500" spans="1:10" ht="14.25" customHeight="1">
      <c r="A500" s="40" t="s">
        <v>186</v>
      </c>
      <c r="B500" s="39">
        <v>211</v>
      </c>
      <c r="C500" s="39" t="s">
        <v>46</v>
      </c>
      <c r="D500" s="77">
        <v>50</v>
      </c>
      <c r="E500" s="39"/>
      <c r="F500" s="77"/>
      <c r="G500" s="39">
        <v>1</v>
      </c>
      <c r="H500" s="39">
        <v>60</v>
      </c>
      <c r="I500" s="77">
        <f t="shared" si="21"/>
        <v>3000</v>
      </c>
      <c r="J500" s="77"/>
    </row>
    <row r="501" spans="1:10" ht="14.25" customHeight="1">
      <c r="A501" s="191" t="s">
        <v>162</v>
      </c>
      <c r="B501" s="39">
        <v>267</v>
      </c>
      <c r="C501" s="39" t="s">
        <v>46</v>
      </c>
      <c r="D501" s="77">
        <v>250</v>
      </c>
      <c r="E501" s="39"/>
      <c r="F501" s="77"/>
      <c r="G501" s="39">
        <v>1</v>
      </c>
      <c r="H501" s="39">
        <v>8</v>
      </c>
      <c r="I501" s="77">
        <f t="shared" si="21"/>
        <v>2000</v>
      </c>
      <c r="J501" s="77"/>
    </row>
    <row r="502" spans="1:10" ht="14.25" customHeight="1">
      <c r="A502" s="191" t="s">
        <v>71</v>
      </c>
      <c r="B502" s="39">
        <v>241</v>
      </c>
      <c r="C502" s="39" t="s">
        <v>72</v>
      </c>
      <c r="D502" s="77">
        <v>40</v>
      </c>
      <c r="E502" s="39"/>
      <c r="F502" s="77"/>
      <c r="G502" s="39">
        <v>1</v>
      </c>
      <c r="H502" s="39">
        <v>1</v>
      </c>
      <c r="I502" s="77">
        <f t="shared" si="21"/>
        <v>40</v>
      </c>
      <c r="J502" s="77"/>
    </row>
    <row r="503" spans="1:10" ht="14.25" customHeight="1">
      <c r="A503" s="191" t="s">
        <v>73</v>
      </c>
      <c r="B503" s="39">
        <v>241</v>
      </c>
      <c r="C503" s="39" t="s">
        <v>72</v>
      </c>
      <c r="D503" s="77">
        <v>45</v>
      </c>
      <c r="E503" s="39"/>
      <c r="F503" s="77"/>
      <c r="G503" s="39">
        <v>1</v>
      </c>
      <c r="H503" s="39">
        <v>1</v>
      </c>
      <c r="I503" s="77">
        <f t="shared" si="21"/>
        <v>45</v>
      </c>
      <c r="J503" s="77"/>
    </row>
    <row r="504" spans="1:10" ht="12.75">
      <c r="A504" s="40" t="s">
        <v>75</v>
      </c>
      <c r="B504" s="39">
        <v>243</v>
      </c>
      <c r="C504" s="39" t="s">
        <v>59</v>
      </c>
      <c r="D504" s="77">
        <v>10</v>
      </c>
      <c r="E504" s="39"/>
      <c r="F504" s="77"/>
      <c r="G504" s="39">
        <v>1</v>
      </c>
      <c r="H504" s="39">
        <v>1</v>
      </c>
      <c r="I504" s="77">
        <f t="shared" si="21"/>
        <v>10</v>
      </c>
      <c r="J504" s="77"/>
    </row>
    <row r="505" spans="1:10" ht="12.75">
      <c r="A505" s="191" t="s">
        <v>76</v>
      </c>
      <c r="B505" s="39">
        <v>243</v>
      </c>
      <c r="C505" s="39" t="s">
        <v>54</v>
      </c>
      <c r="D505" s="77">
        <v>12</v>
      </c>
      <c r="E505" s="39"/>
      <c r="F505" s="77"/>
      <c r="G505" s="39">
        <v>1</v>
      </c>
      <c r="H505" s="39">
        <v>1</v>
      </c>
      <c r="I505" s="87">
        <f>+D505*H505</f>
        <v>12</v>
      </c>
      <c r="J505" s="169"/>
    </row>
    <row r="506" spans="1:10" ht="13.5" thickBot="1">
      <c r="A506" s="173" t="s">
        <v>290</v>
      </c>
      <c r="B506" s="39">
        <v>189</v>
      </c>
      <c r="C506" s="162" t="s">
        <v>46</v>
      </c>
      <c r="D506" s="77">
        <v>96000</v>
      </c>
      <c r="E506" s="39"/>
      <c r="F506" s="77"/>
      <c r="G506" s="39">
        <v>1</v>
      </c>
      <c r="H506" s="39">
        <v>1</v>
      </c>
      <c r="I506" s="77">
        <f>+D506*H506</f>
        <v>96000</v>
      </c>
      <c r="J506" s="169"/>
    </row>
    <row r="507" spans="1:10" ht="45.75" customHeight="1" thickBot="1">
      <c r="A507" s="549" t="str">
        <f>+'Uso Publico'!B25</f>
        <v>5.4 Mejorar y regular los servicios turisticos ofrecidos en la región (micro buses, lanchas, taxis, hoteles, restaurantes, guías, tour-operadores, etc), en el marco del comité de turismo y con el apoyo de la municipalidad de Sayaxché y el INGUAT</v>
      </c>
      <c r="B507" s="550"/>
      <c r="C507" s="551"/>
      <c r="D507" s="538" t="s">
        <v>28</v>
      </c>
      <c r="E507" s="539"/>
      <c r="F507" s="84"/>
      <c r="G507" s="85"/>
      <c r="H507" s="86"/>
      <c r="I507" s="186">
        <f>+I508+I509+I510+I511+I512+I513+I514+I515+I516+I517+I518+I519</f>
        <v>88676.25</v>
      </c>
      <c r="J507" s="84"/>
    </row>
    <row r="508" spans="1:10" ht="12.75">
      <c r="A508" s="191" t="s">
        <v>79</v>
      </c>
      <c r="B508" s="39">
        <v>262</v>
      </c>
      <c r="C508" s="39" t="s">
        <v>42</v>
      </c>
      <c r="D508" s="164">
        <v>33.99</v>
      </c>
      <c r="E508" s="39"/>
      <c r="F508" s="77"/>
      <c r="G508" s="39">
        <v>1</v>
      </c>
      <c r="H508" s="39">
        <v>50</v>
      </c>
      <c r="I508" s="83">
        <f aca="true" t="shared" si="22" ref="I508:I519">+D508*H508</f>
        <v>1699.5</v>
      </c>
      <c r="J508" s="83"/>
    </row>
    <row r="509" spans="1:10" ht="12.75">
      <c r="A509" s="193" t="s">
        <v>389</v>
      </c>
      <c r="B509" s="39">
        <v>262</v>
      </c>
      <c r="C509" s="39" t="s">
        <v>42</v>
      </c>
      <c r="D509" s="77">
        <v>37.99</v>
      </c>
      <c r="E509" s="39"/>
      <c r="F509" s="77"/>
      <c r="G509" s="39">
        <v>1</v>
      </c>
      <c r="H509" s="39">
        <v>25</v>
      </c>
      <c r="I509" s="77">
        <f t="shared" si="22"/>
        <v>949.75</v>
      </c>
      <c r="J509" s="77"/>
    </row>
    <row r="510" spans="1:10" ht="12.75">
      <c r="A510" s="40" t="s">
        <v>190</v>
      </c>
      <c r="B510" s="39">
        <v>262</v>
      </c>
      <c r="C510" s="39" t="s">
        <v>50</v>
      </c>
      <c r="D510" s="77">
        <v>55</v>
      </c>
      <c r="E510" s="39"/>
      <c r="F510" s="77"/>
      <c r="G510" s="39">
        <v>1</v>
      </c>
      <c r="H510" s="39">
        <v>4</v>
      </c>
      <c r="I510" s="77">
        <f t="shared" si="22"/>
        <v>220</v>
      </c>
      <c r="J510" s="77"/>
    </row>
    <row r="511" spans="1:10" ht="12.75">
      <c r="A511" s="191" t="s">
        <v>193</v>
      </c>
      <c r="B511" s="39">
        <v>211</v>
      </c>
      <c r="C511" s="39" t="s">
        <v>46</v>
      </c>
      <c r="D511" s="77">
        <v>20</v>
      </c>
      <c r="E511" s="39"/>
      <c r="F511" s="77"/>
      <c r="G511" s="39">
        <v>1</v>
      </c>
      <c r="H511" s="39">
        <v>60</v>
      </c>
      <c r="I511" s="77">
        <f t="shared" si="22"/>
        <v>1200</v>
      </c>
      <c r="J511" s="77"/>
    </row>
    <row r="512" spans="1:10" ht="12.75">
      <c r="A512" s="40" t="s">
        <v>186</v>
      </c>
      <c r="B512" s="39">
        <v>211</v>
      </c>
      <c r="C512" s="39" t="s">
        <v>46</v>
      </c>
      <c r="D512" s="77">
        <v>50</v>
      </c>
      <c r="E512" s="39"/>
      <c r="F512" s="77"/>
      <c r="G512" s="39">
        <v>1</v>
      </c>
      <c r="H512" s="39">
        <v>60</v>
      </c>
      <c r="I512" s="77">
        <f t="shared" si="22"/>
        <v>3000</v>
      </c>
      <c r="J512" s="77"/>
    </row>
    <row r="513" spans="1:10" ht="12.75">
      <c r="A513" s="191" t="s">
        <v>162</v>
      </c>
      <c r="B513" s="39">
        <v>267</v>
      </c>
      <c r="C513" s="39" t="s">
        <v>46</v>
      </c>
      <c r="D513" s="77">
        <v>250</v>
      </c>
      <c r="E513" s="39"/>
      <c r="F513" s="77"/>
      <c r="G513" s="39">
        <v>1</v>
      </c>
      <c r="H513" s="39">
        <v>2</v>
      </c>
      <c r="I513" s="77">
        <f t="shared" si="22"/>
        <v>500</v>
      </c>
      <c r="J513" s="77"/>
    </row>
    <row r="514" spans="1:10" ht="12.75">
      <c r="A514" s="191" t="s">
        <v>71</v>
      </c>
      <c r="B514" s="39">
        <v>241</v>
      </c>
      <c r="C514" s="39" t="s">
        <v>72</v>
      </c>
      <c r="D514" s="77">
        <v>40</v>
      </c>
      <c r="E514" s="39"/>
      <c r="F514" s="77"/>
      <c r="G514" s="39">
        <v>1</v>
      </c>
      <c r="H514" s="39">
        <v>1</v>
      </c>
      <c r="I514" s="77">
        <f t="shared" si="22"/>
        <v>40</v>
      </c>
      <c r="J514" s="77"/>
    </row>
    <row r="515" spans="1:10" ht="12.75">
      <c r="A515" s="191" t="s">
        <v>73</v>
      </c>
      <c r="B515" s="39">
        <v>241</v>
      </c>
      <c r="C515" s="39" t="s">
        <v>72</v>
      </c>
      <c r="D515" s="77">
        <v>45</v>
      </c>
      <c r="E515" s="39"/>
      <c r="F515" s="77"/>
      <c r="G515" s="39">
        <v>1</v>
      </c>
      <c r="H515" s="39">
        <v>1</v>
      </c>
      <c r="I515" s="77">
        <f t="shared" si="22"/>
        <v>45</v>
      </c>
      <c r="J515" s="77"/>
    </row>
    <row r="516" spans="1:10" ht="12.75">
      <c r="A516" s="40" t="s">
        <v>75</v>
      </c>
      <c r="B516" s="39">
        <v>243</v>
      </c>
      <c r="C516" s="39" t="s">
        <v>59</v>
      </c>
      <c r="D516" s="77">
        <v>10</v>
      </c>
      <c r="E516" s="39"/>
      <c r="F516" s="77"/>
      <c r="G516" s="39">
        <v>1</v>
      </c>
      <c r="H516" s="39">
        <v>1</v>
      </c>
      <c r="I516" s="77">
        <f t="shared" si="22"/>
        <v>10</v>
      </c>
      <c r="J516" s="77"/>
    </row>
    <row r="517" spans="1:10" ht="12.75">
      <c r="A517" s="40" t="s">
        <v>76</v>
      </c>
      <c r="B517" s="39">
        <v>243</v>
      </c>
      <c r="C517" s="39" t="s">
        <v>54</v>
      </c>
      <c r="D517" s="77">
        <v>12</v>
      </c>
      <c r="E517" s="39"/>
      <c r="F517" s="77"/>
      <c r="G517" s="39">
        <v>1</v>
      </c>
      <c r="H517" s="39">
        <v>1</v>
      </c>
      <c r="I517" s="87">
        <f t="shared" si="22"/>
        <v>12</v>
      </c>
      <c r="J517" s="169"/>
    </row>
    <row r="518" spans="1:10" ht="12.75">
      <c r="A518" s="173" t="s">
        <v>297</v>
      </c>
      <c r="B518" s="39">
        <v>185</v>
      </c>
      <c r="C518" s="162" t="s">
        <v>46</v>
      </c>
      <c r="D518" s="77">
        <v>3000</v>
      </c>
      <c r="E518" s="39"/>
      <c r="F518" s="77"/>
      <c r="G518" s="39">
        <v>1</v>
      </c>
      <c r="H518" s="39">
        <v>3</v>
      </c>
      <c r="I518" s="77">
        <f t="shared" si="22"/>
        <v>9000</v>
      </c>
      <c r="J518" s="77"/>
    </row>
    <row r="519" spans="1:10" ht="13.5" thickBot="1">
      <c r="A519" s="173" t="s">
        <v>290</v>
      </c>
      <c r="B519" s="39">
        <v>189</v>
      </c>
      <c r="C519" s="162" t="s">
        <v>46</v>
      </c>
      <c r="D519" s="77">
        <v>72000</v>
      </c>
      <c r="E519" s="39"/>
      <c r="F519" s="77"/>
      <c r="G519" s="39">
        <v>1</v>
      </c>
      <c r="H519" s="39">
        <v>1</v>
      </c>
      <c r="I519" s="77">
        <f t="shared" si="22"/>
        <v>72000</v>
      </c>
      <c r="J519" s="77"/>
    </row>
    <row r="520" spans="1:10" ht="55.5" customHeight="1" thickBot="1">
      <c r="A520" s="535" t="str">
        <f>'Uso Publico'!B28</f>
        <v>5.5 Promocionar la Región como destino turistico, a través de la participación del comité de turismo-Sayaxché en ferias turisticas y exposiciones temporales, desarrollo de página web, elaboración-difusión de material divulgativo, promoción-visita local</v>
      </c>
      <c r="B520" s="536"/>
      <c r="C520" s="537"/>
      <c r="D520" s="538" t="s">
        <v>28</v>
      </c>
      <c r="E520" s="539"/>
      <c r="F520" s="84"/>
      <c r="G520" s="85"/>
      <c r="H520" s="86"/>
      <c r="I520" s="186">
        <f>+I521+I522+I523+I524+I525+I526+I527+I528+I529</f>
        <v>71158.6</v>
      </c>
      <c r="J520" s="84"/>
    </row>
    <row r="521" spans="1:10" ht="15" customHeight="1">
      <c r="A521" s="191" t="s">
        <v>79</v>
      </c>
      <c r="B521" s="39">
        <v>262</v>
      </c>
      <c r="C521" s="39" t="s">
        <v>42</v>
      </c>
      <c r="D521" s="77">
        <v>33.99</v>
      </c>
      <c r="E521" s="39"/>
      <c r="F521" s="77"/>
      <c r="G521" s="39">
        <v>1</v>
      </c>
      <c r="H521" s="39">
        <v>100</v>
      </c>
      <c r="I521" s="83">
        <f>+D521*H521</f>
        <v>3399</v>
      </c>
      <c r="J521" s="83"/>
    </row>
    <row r="522" spans="1:10" ht="15" customHeight="1">
      <c r="A522" s="193" t="s">
        <v>389</v>
      </c>
      <c r="B522" s="39">
        <v>262</v>
      </c>
      <c r="C522" s="39" t="s">
        <v>42</v>
      </c>
      <c r="D522" s="77">
        <v>37.99</v>
      </c>
      <c r="E522" s="39"/>
      <c r="F522" s="77"/>
      <c r="G522" s="39">
        <v>1</v>
      </c>
      <c r="H522" s="39">
        <v>40</v>
      </c>
      <c r="I522" s="77">
        <f>+D522*H522</f>
        <v>1519.6000000000001</v>
      </c>
      <c r="J522" s="83"/>
    </row>
    <row r="523" spans="1:10" ht="15" customHeight="1">
      <c r="A523" s="40" t="s">
        <v>190</v>
      </c>
      <c r="B523" s="39">
        <v>262</v>
      </c>
      <c r="C523" s="39" t="s">
        <v>50</v>
      </c>
      <c r="D523" s="77">
        <v>55</v>
      </c>
      <c r="E523" s="39"/>
      <c r="F523" s="77"/>
      <c r="G523" s="39">
        <v>1</v>
      </c>
      <c r="H523" s="39">
        <v>8</v>
      </c>
      <c r="I523" s="77">
        <f>+D523*H523</f>
        <v>440</v>
      </c>
      <c r="J523" s="83"/>
    </row>
    <row r="524" spans="1:10" ht="12.75">
      <c r="A524" s="193" t="s">
        <v>294</v>
      </c>
      <c r="B524" s="39">
        <v>121</v>
      </c>
      <c r="C524" s="162" t="s">
        <v>46</v>
      </c>
      <c r="D524" s="77">
        <v>25000</v>
      </c>
      <c r="E524" s="39"/>
      <c r="F524" s="77"/>
      <c r="G524" s="39">
        <v>1</v>
      </c>
      <c r="H524" s="39">
        <v>1</v>
      </c>
      <c r="I524" s="77">
        <f aca="true" t="shared" si="23" ref="I524:I529">+D524*H524</f>
        <v>25000</v>
      </c>
      <c r="J524" s="77"/>
    </row>
    <row r="525" spans="1:10" ht="12.75">
      <c r="A525" s="193" t="s">
        <v>295</v>
      </c>
      <c r="B525" s="39">
        <v>121</v>
      </c>
      <c r="C525" s="162" t="s">
        <v>46</v>
      </c>
      <c r="D525" s="164">
        <v>3000</v>
      </c>
      <c r="E525" s="39"/>
      <c r="F525" s="77"/>
      <c r="G525" s="39">
        <v>1</v>
      </c>
      <c r="H525" s="39">
        <v>3</v>
      </c>
      <c r="I525" s="77">
        <f t="shared" si="23"/>
        <v>9000</v>
      </c>
      <c r="J525" s="77"/>
    </row>
    <row r="526" spans="1:10" ht="12.75">
      <c r="A526" s="193" t="s">
        <v>296</v>
      </c>
      <c r="B526" s="39">
        <v>121</v>
      </c>
      <c r="C526" s="162" t="s">
        <v>46</v>
      </c>
      <c r="D526" s="77">
        <v>300</v>
      </c>
      <c r="E526" s="39"/>
      <c r="F526" s="77"/>
      <c r="G526" s="39">
        <v>1</v>
      </c>
      <c r="H526" s="39">
        <v>6</v>
      </c>
      <c r="I526" s="77">
        <f t="shared" si="23"/>
        <v>1800</v>
      </c>
      <c r="J526" s="77"/>
    </row>
    <row r="527" spans="1:10" ht="12.75">
      <c r="A527" s="193" t="s">
        <v>767</v>
      </c>
      <c r="B527" s="42">
        <v>121</v>
      </c>
      <c r="C527" s="82" t="s">
        <v>153</v>
      </c>
      <c r="D527" s="77">
        <v>1500</v>
      </c>
      <c r="E527" s="42"/>
      <c r="F527" s="87"/>
      <c r="G527" s="39">
        <v>1</v>
      </c>
      <c r="H527" s="42">
        <v>6</v>
      </c>
      <c r="I527" s="77">
        <f t="shared" si="23"/>
        <v>9000</v>
      </c>
      <c r="J527" s="77"/>
    </row>
    <row r="528" spans="1:10" ht="25.5">
      <c r="A528" s="260" t="s">
        <v>770</v>
      </c>
      <c r="B528" s="39">
        <v>122</v>
      </c>
      <c r="C528" s="39" t="s">
        <v>46</v>
      </c>
      <c r="D528" s="77">
        <v>3</v>
      </c>
      <c r="E528" s="39"/>
      <c r="F528" s="77"/>
      <c r="G528" s="39">
        <v>1</v>
      </c>
      <c r="H528" s="39">
        <v>1000</v>
      </c>
      <c r="I528" s="77">
        <f t="shared" si="23"/>
        <v>3000</v>
      </c>
      <c r="J528" s="77"/>
    </row>
    <row r="529" spans="1:10" ht="26.25" thickBot="1">
      <c r="A529" s="260" t="s">
        <v>378</v>
      </c>
      <c r="B529" s="39">
        <v>186</v>
      </c>
      <c r="C529" s="162" t="s">
        <v>153</v>
      </c>
      <c r="D529" s="77">
        <v>1500</v>
      </c>
      <c r="E529" s="39"/>
      <c r="F529" s="77"/>
      <c r="G529" s="39">
        <v>1</v>
      </c>
      <c r="H529" s="39">
        <v>12</v>
      </c>
      <c r="I529" s="77">
        <f t="shared" si="23"/>
        <v>18000</v>
      </c>
      <c r="J529" s="77"/>
    </row>
    <row r="530" spans="1:10" ht="29.25" customHeight="1" thickBot="1">
      <c r="A530" s="535" t="str">
        <f>'Uso Publico'!B30</f>
        <v>5.6 Promover el establecimiento de la politur en Sayaxché, con el fin de mejorar la seguridad del visitante</v>
      </c>
      <c r="B530" s="536"/>
      <c r="C530" s="537"/>
      <c r="D530" s="538" t="s">
        <v>28</v>
      </c>
      <c r="E530" s="539"/>
      <c r="F530" s="84"/>
      <c r="G530" s="85"/>
      <c r="H530" s="86"/>
      <c r="I530" s="186">
        <f>+I531+I532+I533+I534+I535+I536+I537+I538</f>
        <v>64939.65</v>
      </c>
      <c r="J530" s="84"/>
    </row>
    <row r="531" spans="1:10" ht="12.75">
      <c r="A531" s="193" t="s">
        <v>79</v>
      </c>
      <c r="B531" s="39">
        <v>262</v>
      </c>
      <c r="C531" s="39" t="s">
        <v>42</v>
      </c>
      <c r="D531" s="77">
        <v>33.99</v>
      </c>
      <c r="E531" s="39"/>
      <c r="F531" s="77"/>
      <c r="G531" s="39">
        <v>1</v>
      </c>
      <c r="H531" s="39">
        <v>25</v>
      </c>
      <c r="I531" s="83">
        <f aca="true" t="shared" si="24" ref="I531:I538">+D531*H531</f>
        <v>849.75</v>
      </c>
      <c r="J531" s="262"/>
    </row>
    <row r="532" spans="1:10" ht="12.75">
      <c r="A532" s="193" t="s">
        <v>389</v>
      </c>
      <c r="B532" s="39">
        <v>262</v>
      </c>
      <c r="C532" s="39" t="s">
        <v>42</v>
      </c>
      <c r="D532" s="77">
        <v>37.99</v>
      </c>
      <c r="E532" s="39"/>
      <c r="F532" s="77"/>
      <c r="G532" s="39">
        <v>1</v>
      </c>
      <c r="H532" s="39">
        <v>10</v>
      </c>
      <c r="I532" s="77">
        <f t="shared" si="24"/>
        <v>379.90000000000003</v>
      </c>
      <c r="J532" s="190"/>
    </row>
    <row r="533" spans="1:10" ht="12.75">
      <c r="A533" s="40" t="s">
        <v>190</v>
      </c>
      <c r="B533" s="39">
        <v>262</v>
      </c>
      <c r="C533" s="39" t="s">
        <v>50</v>
      </c>
      <c r="D533" s="77">
        <v>55</v>
      </c>
      <c r="E533" s="39"/>
      <c r="F533" s="77"/>
      <c r="G533" s="39">
        <v>1</v>
      </c>
      <c r="H533" s="39">
        <v>2</v>
      </c>
      <c r="I533" s="77">
        <f t="shared" si="24"/>
        <v>110</v>
      </c>
      <c r="J533" s="190"/>
    </row>
    <row r="534" spans="1:10" ht="12.75">
      <c r="A534" s="193" t="s">
        <v>312</v>
      </c>
      <c r="B534" s="39">
        <v>186</v>
      </c>
      <c r="C534" s="39" t="s">
        <v>153</v>
      </c>
      <c r="D534" s="164">
        <v>300</v>
      </c>
      <c r="E534" s="39"/>
      <c r="F534" s="77"/>
      <c r="G534" s="39">
        <v>1</v>
      </c>
      <c r="H534" s="39">
        <v>12</v>
      </c>
      <c r="I534" s="77">
        <f t="shared" si="24"/>
        <v>3600</v>
      </c>
      <c r="J534" s="190"/>
    </row>
    <row r="535" spans="1:10" ht="12.75">
      <c r="A535" s="191" t="s">
        <v>154</v>
      </c>
      <c r="B535" s="39">
        <v>113</v>
      </c>
      <c r="C535" s="39" t="s">
        <v>153</v>
      </c>
      <c r="D535" s="77">
        <v>1000</v>
      </c>
      <c r="E535" s="39"/>
      <c r="F535" s="77"/>
      <c r="G535" s="39">
        <v>1</v>
      </c>
      <c r="H535" s="39">
        <v>12</v>
      </c>
      <c r="I535" s="77">
        <f t="shared" si="24"/>
        <v>12000</v>
      </c>
      <c r="J535" s="190"/>
    </row>
    <row r="536" spans="1:10" ht="12.75">
      <c r="A536" s="193" t="s">
        <v>313</v>
      </c>
      <c r="B536" s="39">
        <v>151</v>
      </c>
      <c r="C536" s="162" t="s">
        <v>153</v>
      </c>
      <c r="D536" s="77">
        <v>3500</v>
      </c>
      <c r="E536" s="39"/>
      <c r="F536" s="77"/>
      <c r="G536" s="39">
        <v>1</v>
      </c>
      <c r="H536" s="39">
        <v>12</v>
      </c>
      <c r="I536" s="77">
        <f t="shared" si="24"/>
        <v>42000</v>
      </c>
      <c r="J536" s="190"/>
    </row>
    <row r="537" spans="1:10" ht="12.75">
      <c r="A537" s="193" t="s">
        <v>314</v>
      </c>
      <c r="B537" s="39">
        <v>112</v>
      </c>
      <c r="C537" s="162" t="s">
        <v>153</v>
      </c>
      <c r="D537" s="77">
        <v>50</v>
      </c>
      <c r="E537" s="39"/>
      <c r="F537" s="77"/>
      <c r="G537" s="39">
        <v>1</v>
      </c>
      <c r="H537" s="39">
        <v>12</v>
      </c>
      <c r="I537" s="77">
        <f t="shared" si="24"/>
        <v>600</v>
      </c>
      <c r="J537" s="190"/>
    </row>
    <row r="538" spans="1:10" ht="13.5" thickBot="1">
      <c r="A538" s="217" t="s">
        <v>379</v>
      </c>
      <c r="B538" s="195">
        <v>111</v>
      </c>
      <c r="C538" s="270" t="s">
        <v>153</v>
      </c>
      <c r="D538" s="196">
        <v>450</v>
      </c>
      <c r="E538" s="195"/>
      <c r="F538" s="196"/>
      <c r="G538" s="195">
        <v>1</v>
      </c>
      <c r="H538" s="195">
        <v>12</v>
      </c>
      <c r="I538" s="196">
        <f t="shared" si="24"/>
        <v>5400</v>
      </c>
      <c r="J538" s="197"/>
    </row>
    <row r="539" spans="1:10" ht="27" customHeight="1" thickBot="1">
      <c r="A539" s="540" t="s">
        <v>490</v>
      </c>
      <c r="B539" s="541"/>
      <c r="C539" s="542"/>
      <c r="D539" s="66"/>
      <c r="E539" s="66"/>
      <c r="F539" s="66"/>
      <c r="G539" s="66"/>
      <c r="H539" s="66"/>
      <c r="I539" s="221">
        <f>+SUM(I540)</f>
        <v>376313.3</v>
      </c>
      <c r="J539" s="67"/>
    </row>
    <row r="540" spans="1:10" ht="65.25" customHeight="1" thickBot="1">
      <c r="A540" s="543" t="s">
        <v>761</v>
      </c>
      <c r="B540" s="544"/>
      <c r="C540" s="545"/>
      <c r="D540" s="69"/>
      <c r="E540" s="64"/>
      <c r="F540" s="64"/>
      <c r="G540" s="64"/>
      <c r="H540" s="64"/>
      <c r="I540" s="240">
        <f>+SUM(I541)</f>
        <v>376313.3</v>
      </c>
      <c r="J540" s="70"/>
    </row>
    <row r="541" spans="1:10" ht="58.5" customHeight="1" thickBot="1">
      <c r="A541" s="535" t="str">
        <f>'Patrimonio Arqueologico'!B14</f>
        <v>6.1 Sistematizar el programa de mantenimiento y monitoreo permanente en cada uno de los parques y sitios arqueológicos (elaborar e implementar un plan escrito, fortalecer con criterios técnicos, documentar las intervenciones, capacitar el personal, etc).</v>
      </c>
      <c r="B541" s="536"/>
      <c r="C541" s="537"/>
      <c r="D541" s="538" t="s">
        <v>28</v>
      </c>
      <c r="E541" s="539"/>
      <c r="F541" s="84"/>
      <c r="G541" s="85"/>
      <c r="H541" s="86"/>
      <c r="I541" s="186">
        <f>+I542+I543+I544+I545+I546+I547+I548+I549+I550+I551+I552+I553+I554+I555+I556+I557+I558+I559+I560+I561+I562+I563+I564+I565+I566</f>
        <v>376313.3</v>
      </c>
      <c r="J541" s="84"/>
    </row>
    <row r="542" spans="1:10" ht="12.75">
      <c r="A542" s="271" t="s">
        <v>380</v>
      </c>
      <c r="B542" s="75">
        <v>211</v>
      </c>
      <c r="C542" s="253" t="s">
        <v>46</v>
      </c>
      <c r="D542" s="76">
        <v>7300</v>
      </c>
      <c r="E542" s="75"/>
      <c r="F542" s="76"/>
      <c r="G542" s="75">
        <v>1</v>
      </c>
      <c r="H542" s="75">
        <v>20</v>
      </c>
      <c r="I542" s="76">
        <f aca="true" t="shared" si="25" ref="I542:I566">+D542*H542</f>
        <v>146000</v>
      </c>
      <c r="J542" s="83"/>
    </row>
    <row r="543" spans="1:10" ht="12.75">
      <c r="A543" s="173" t="s">
        <v>381</v>
      </c>
      <c r="B543" s="39">
        <v>259</v>
      </c>
      <c r="C543" s="162" t="s">
        <v>46</v>
      </c>
      <c r="D543" s="77">
        <v>300</v>
      </c>
      <c r="E543" s="39"/>
      <c r="F543" s="77"/>
      <c r="G543" s="38">
        <v>1</v>
      </c>
      <c r="H543" s="39">
        <v>20</v>
      </c>
      <c r="I543" s="77">
        <f t="shared" si="25"/>
        <v>6000</v>
      </c>
      <c r="J543" s="77"/>
    </row>
    <row r="544" spans="1:10" ht="12.75">
      <c r="A544" s="173" t="s">
        <v>382</v>
      </c>
      <c r="B544" s="39">
        <v>254</v>
      </c>
      <c r="C544" s="162" t="s">
        <v>46</v>
      </c>
      <c r="D544" s="77">
        <v>1141</v>
      </c>
      <c r="E544" s="39"/>
      <c r="F544" s="77"/>
      <c r="G544" s="38">
        <v>1</v>
      </c>
      <c r="H544" s="39">
        <v>20</v>
      </c>
      <c r="I544" s="77">
        <f t="shared" si="25"/>
        <v>22820</v>
      </c>
      <c r="J544" s="77"/>
    </row>
    <row r="545" spans="1:10" ht="12.75">
      <c r="A545" s="173" t="s">
        <v>383</v>
      </c>
      <c r="B545" s="39">
        <v>259</v>
      </c>
      <c r="C545" s="162" t="s">
        <v>46</v>
      </c>
      <c r="D545" s="77">
        <v>75</v>
      </c>
      <c r="E545" s="39"/>
      <c r="F545" s="77"/>
      <c r="G545" s="39">
        <v>1</v>
      </c>
      <c r="H545" s="39">
        <v>20</v>
      </c>
      <c r="I545" s="77">
        <f t="shared" si="25"/>
        <v>1500</v>
      </c>
      <c r="J545" s="77"/>
    </row>
    <row r="546" spans="1:10" ht="12.75">
      <c r="A546" s="173" t="s">
        <v>384</v>
      </c>
      <c r="B546" s="39">
        <v>254</v>
      </c>
      <c r="C546" s="162" t="s">
        <v>46</v>
      </c>
      <c r="D546" s="77">
        <v>80</v>
      </c>
      <c r="E546" s="39"/>
      <c r="F546" s="77"/>
      <c r="G546" s="39">
        <v>1</v>
      </c>
      <c r="H546" s="39">
        <v>20</v>
      </c>
      <c r="I546" s="77">
        <f t="shared" si="25"/>
        <v>1600</v>
      </c>
      <c r="J546" s="77"/>
    </row>
    <row r="547" spans="1:10" ht="12.75">
      <c r="A547" s="193" t="s">
        <v>355</v>
      </c>
      <c r="B547" s="42">
        <v>299</v>
      </c>
      <c r="C547" s="161" t="s">
        <v>46</v>
      </c>
      <c r="D547" s="77">
        <v>1200</v>
      </c>
      <c r="E547" s="42"/>
      <c r="F547" s="87"/>
      <c r="G547" s="39">
        <v>1</v>
      </c>
      <c r="H547" s="42">
        <v>20</v>
      </c>
      <c r="I547" s="77">
        <f t="shared" si="25"/>
        <v>24000</v>
      </c>
      <c r="J547" s="77"/>
    </row>
    <row r="548" spans="1:10" ht="12.75">
      <c r="A548" s="173" t="s">
        <v>385</v>
      </c>
      <c r="B548" s="39">
        <v>329</v>
      </c>
      <c r="C548" s="162" t="s">
        <v>46</v>
      </c>
      <c r="D548" s="77">
        <v>6000</v>
      </c>
      <c r="E548" s="39"/>
      <c r="F548" s="77"/>
      <c r="G548" s="39">
        <v>1</v>
      </c>
      <c r="H548" s="39">
        <v>3</v>
      </c>
      <c r="I548" s="77">
        <f t="shared" si="25"/>
        <v>18000</v>
      </c>
      <c r="J548" s="77"/>
    </row>
    <row r="549" spans="1:10" ht="12.75">
      <c r="A549" s="173" t="s">
        <v>331</v>
      </c>
      <c r="B549" s="39">
        <v>324</v>
      </c>
      <c r="C549" s="162" t="s">
        <v>46</v>
      </c>
      <c r="D549" s="77">
        <v>1500</v>
      </c>
      <c r="E549" s="39"/>
      <c r="F549" s="77"/>
      <c r="G549" s="39">
        <v>1</v>
      </c>
      <c r="H549" s="39">
        <v>3</v>
      </c>
      <c r="I549" s="77">
        <f t="shared" si="25"/>
        <v>4500</v>
      </c>
      <c r="J549" s="77"/>
    </row>
    <row r="550" spans="1:10" ht="12.75">
      <c r="A550" s="220" t="s">
        <v>338</v>
      </c>
      <c r="B550" s="39">
        <v>297</v>
      </c>
      <c r="C550" s="162" t="s">
        <v>46</v>
      </c>
      <c r="D550" s="77">
        <v>30000</v>
      </c>
      <c r="E550" s="39"/>
      <c r="F550" s="77"/>
      <c r="G550" s="39">
        <v>1</v>
      </c>
      <c r="H550" s="39">
        <v>3</v>
      </c>
      <c r="I550" s="77">
        <f t="shared" si="25"/>
        <v>90000</v>
      </c>
      <c r="J550" s="77"/>
    </row>
    <row r="551" spans="1:10" ht="12.75">
      <c r="A551" s="193" t="s">
        <v>356</v>
      </c>
      <c r="B551" s="42">
        <v>299</v>
      </c>
      <c r="C551" s="161" t="s">
        <v>46</v>
      </c>
      <c r="D551" s="77">
        <v>85</v>
      </c>
      <c r="E551" s="42"/>
      <c r="F551" s="87"/>
      <c r="G551" s="39">
        <v>1</v>
      </c>
      <c r="H551" s="42">
        <v>60</v>
      </c>
      <c r="I551" s="77">
        <f t="shared" si="25"/>
        <v>5100</v>
      </c>
      <c r="J551" s="77"/>
    </row>
    <row r="552" spans="1:10" ht="12.75">
      <c r="A552" s="173" t="s">
        <v>340</v>
      </c>
      <c r="B552" s="39">
        <v>286</v>
      </c>
      <c r="C552" s="162" t="s">
        <v>54</v>
      </c>
      <c r="D552" s="77">
        <v>110</v>
      </c>
      <c r="E552" s="39"/>
      <c r="F552" s="77"/>
      <c r="G552" s="39">
        <v>1</v>
      </c>
      <c r="H552" s="39">
        <v>10</v>
      </c>
      <c r="I552" s="77">
        <f t="shared" si="25"/>
        <v>1100</v>
      </c>
      <c r="J552" s="77"/>
    </row>
    <row r="553" spans="1:10" ht="12.75">
      <c r="A553" s="173" t="s">
        <v>326</v>
      </c>
      <c r="B553" s="39">
        <v>297</v>
      </c>
      <c r="C553" s="162" t="s">
        <v>59</v>
      </c>
      <c r="D553" s="77">
        <v>150</v>
      </c>
      <c r="E553" s="39"/>
      <c r="F553" s="77"/>
      <c r="G553" s="39">
        <v>1</v>
      </c>
      <c r="H553" s="39">
        <v>20</v>
      </c>
      <c r="I553" s="77">
        <f t="shared" si="25"/>
        <v>3000</v>
      </c>
      <c r="J553" s="77"/>
    </row>
    <row r="554" spans="1:10" ht="12.75">
      <c r="A554" s="173" t="s">
        <v>344</v>
      </c>
      <c r="B554" s="39">
        <v>297</v>
      </c>
      <c r="C554" s="162" t="s">
        <v>59</v>
      </c>
      <c r="D554" s="77">
        <v>180</v>
      </c>
      <c r="E554" s="39"/>
      <c r="F554" s="77"/>
      <c r="G554" s="39">
        <v>1</v>
      </c>
      <c r="H554" s="39">
        <v>4</v>
      </c>
      <c r="I554" s="77">
        <f t="shared" si="25"/>
        <v>720</v>
      </c>
      <c r="J554" s="77"/>
    </row>
    <row r="555" spans="1:10" ht="12.75">
      <c r="A555" s="173" t="s">
        <v>386</v>
      </c>
      <c r="B555" s="39">
        <v>233</v>
      </c>
      <c r="C555" s="162" t="s">
        <v>46</v>
      </c>
      <c r="D555" s="77">
        <v>400</v>
      </c>
      <c r="E555" s="39"/>
      <c r="F555" s="77"/>
      <c r="G555" s="39">
        <v>1</v>
      </c>
      <c r="H555" s="39">
        <v>20</v>
      </c>
      <c r="I555" s="77">
        <f t="shared" si="25"/>
        <v>8000</v>
      </c>
      <c r="J555" s="77"/>
    </row>
    <row r="556" spans="1:10" ht="12.75">
      <c r="A556" s="220" t="s">
        <v>644</v>
      </c>
      <c r="B556" s="39">
        <v>254</v>
      </c>
      <c r="C556" s="162" t="s">
        <v>59</v>
      </c>
      <c r="D556" s="77">
        <v>1200</v>
      </c>
      <c r="E556" s="39"/>
      <c r="F556" s="77"/>
      <c r="G556" s="39">
        <v>1</v>
      </c>
      <c r="H556" s="39">
        <v>4</v>
      </c>
      <c r="I556" s="77">
        <f t="shared" si="25"/>
        <v>4800</v>
      </c>
      <c r="J556" s="77"/>
    </row>
    <row r="557" spans="1:10" ht="12.75">
      <c r="A557" s="173" t="s">
        <v>328</v>
      </c>
      <c r="B557" s="39">
        <v>299</v>
      </c>
      <c r="C557" s="162" t="s">
        <v>46</v>
      </c>
      <c r="D557" s="164">
        <v>350</v>
      </c>
      <c r="E557" s="39"/>
      <c r="F557" s="77"/>
      <c r="G557" s="39">
        <v>1</v>
      </c>
      <c r="H557" s="39">
        <v>20</v>
      </c>
      <c r="I557" s="77">
        <f t="shared" si="25"/>
        <v>7000</v>
      </c>
      <c r="J557" s="77"/>
    </row>
    <row r="558" spans="1:10" ht="12.75">
      <c r="A558" s="191" t="s">
        <v>197</v>
      </c>
      <c r="B558" s="39">
        <v>233</v>
      </c>
      <c r="C558" s="39" t="s">
        <v>46</v>
      </c>
      <c r="D558" s="77">
        <v>22</v>
      </c>
      <c r="E558" s="39"/>
      <c r="F558" s="77"/>
      <c r="G558" s="39">
        <v>1</v>
      </c>
      <c r="H558" s="39">
        <v>20</v>
      </c>
      <c r="I558" s="77">
        <f t="shared" si="25"/>
        <v>440</v>
      </c>
      <c r="J558" s="77"/>
    </row>
    <row r="559" spans="1:10" ht="12.75">
      <c r="A559" s="173" t="s">
        <v>325</v>
      </c>
      <c r="B559" s="39">
        <v>294</v>
      </c>
      <c r="C559" s="162" t="s">
        <v>46</v>
      </c>
      <c r="D559" s="77">
        <v>300</v>
      </c>
      <c r="E559" s="39"/>
      <c r="F559" s="77"/>
      <c r="G559" s="39">
        <v>1</v>
      </c>
      <c r="H559" s="39">
        <v>20</v>
      </c>
      <c r="I559" s="77">
        <f t="shared" si="25"/>
        <v>6000</v>
      </c>
      <c r="J559" s="77"/>
    </row>
    <row r="560" spans="1:10" ht="12.75">
      <c r="A560" s="173" t="s">
        <v>387</v>
      </c>
      <c r="B560" s="39">
        <v>299</v>
      </c>
      <c r="C560" s="162" t="s">
        <v>46</v>
      </c>
      <c r="D560" s="77">
        <v>30</v>
      </c>
      <c r="E560" s="39"/>
      <c r="F560" s="77"/>
      <c r="G560" s="39">
        <v>1</v>
      </c>
      <c r="H560" s="39">
        <v>20</v>
      </c>
      <c r="I560" s="77">
        <f t="shared" si="25"/>
        <v>600</v>
      </c>
      <c r="J560" s="77"/>
    </row>
    <row r="561" spans="1:10" ht="12.75">
      <c r="A561" s="191" t="s">
        <v>196</v>
      </c>
      <c r="B561" s="39">
        <v>233</v>
      </c>
      <c r="C561" s="39" t="s">
        <v>46</v>
      </c>
      <c r="D561" s="77">
        <v>25</v>
      </c>
      <c r="E561" s="39"/>
      <c r="F561" s="77"/>
      <c r="G561" s="39">
        <v>1</v>
      </c>
      <c r="H561" s="39">
        <v>20</v>
      </c>
      <c r="I561" s="77">
        <f t="shared" si="25"/>
        <v>500</v>
      </c>
      <c r="J561" s="77"/>
    </row>
    <row r="562" spans="1:10" ht="12.75">
      <c r="A562" s="173" t="s">
        <v>388</v>
      </c>
      <c r="B562" s="39">
        <v>233</v>
      </c>
      <c r="C562" s="162" t="s">
        <v>46</v>
      </c>
      <c r="D562" s="77">
        <v>100</v>
      </c>
      <c r="E562" s="39"/>
      <c r="F562" s="77"/>
      <c r="G562" s="39">
        <v>1</v>
      </c>
      <c r="H562" s="39">
        <v>20</v>
      </c>
      <c r="I562" s="77">
        <f t="shared" si="25"/>
        <v>2000</v>
      </c>
      <c r="J562" s="77"/>
    </row>
    <row r="563" spans="1:10" ht="12.75">
      <c r="A563" s="193" t="s">
        <v>79</v>
      </c>
      <c r="B563" s="39">
        <v>262</v>
      </c>
      <c r="C563" s="39" t="s">
        <v>42</v>
      </c>
      <c r="D563" s="77">
        <v>33.99</v>
      </c>
      <c r="E563" s="39"/>
      <c r="F563" s="77"/>
      <c r="G563" s="39">
        <v>1</v>
      </c>
      <c r="H563" s="39">
        <v>370</v>
      </c>
      <c r="I563" s="77">
        <f t="shared" si="25"/>
        <v>12576.300000000001</v>
      </c>
      <c r="J563" s="77"/>
    </row>
    <row r="564" spans="1:10" ht="12.75">
      <c r="A564" s="193" t="s">
        <v>389</v>
      </c>
      <c r="B564" s="39">
        <v>262</v>
      </c>
      <c r="C564" s="39" t="s">
        <v>42</v>
      </c>
      <c r="D564" s="77">
        <v>37.4</v>
      </c>
      <c r="E564" s="39"/>
      <c r="F564" s="77"/>
      <c r="G564" s="39">
        <v>1</v>
      </c>
      <c r="H564" s="39">
        <v>180</v>
      </c>
      <c r="I564" s="77">
        <f t="shared" si="25"/>
        <v>6732</v>
      </c>
      <c r="J564" s="77"/>
    </row>
    <row r="565" spans="1:10" ht="12.75">
      <c r="A565" s="40" t="s">
        <v>190</v>
      </c>
      <c r="B565" s="39">
        <v>262</v>
      </c>
      <c r="C565" s="39" t="s">
        <v>50</v>
      </c>
      <c r="D565" s="77">
        <v>55</v>
      </c>
      <c r="E565" s="39"/>
      <c r="F565" s="77"/>
      <c r="G565" s="39">
        <v>1</v>
      </c>
      <c r="H565" s="39">
        <v>35</v>
      </c>
      <c r="I565" s="77">
        <f t="shared" si="25"/>
        <v>1925</v>
      </c>
      <c r="J565" s="77"/>
    </row>
    <row r="566" spans="1:10" ht="13.5" thickBot="1">
      <c r="A566" s="173" t="s">
        <v>142</v>
      </c>
      <c r="B566" s="39">
        <v>262</v>
      </c>
      <c r="C566" s="162" t="s">
        <v>42</v>
      </c>
      <c r="D566" s="77">
        <v>140</v>
      </c>
      <c r="E566" s="39"/>
      <c r="F566" s="77"/>
      <c r="G566" s="39">
        <v>1</v>
      </c>
      <c r="H566" s="39">
        <v>10</v>
      </c>
      <c r="I566" s="77">
        <f t="shared" si="25"/>
        <v>1400</v>
      </c>
      <c r="J566" s="77"/>
    </row>
    <row r="567" spans="1:10" ht="21" customHeight="1" thickBot="1">
      <c r="A567" s="248" t="s">
        <v>30</v>
      </c>
      <c r="B567" s="249"/>
      <c r="C567" s="250"/>
      <c r="D567" s="250"/>
      <c r="E567" s="250"/>
      <c r="F567" s="251"/>
      <c r="G567" s="249"/>
      <c r="H567" s="249"/>
      <c r="I567" s="251"/>
      <c r="J567" s="252">
        <f>+SUM(I7,I143,I363,I407,I476,I539)</f>
        <v>7971415.079999999</v>
      </c>
    </row>
    <row r="568" spans="1:10" ht="12.75">
      <c r="A568" s="88"/>
      <c r="B568" s="89"/>
      <c r="C568" s="90"/>
      <c r="D568" s="90"/>
      <c r="E568" s="90"/>
      <c r="F568" s="91"/>
      <c r="G568" s="89"/>
      <c r="H568" s="90"/>
      <c r="I568" s="91"/>
      <c r="J568" s="91"/>
    </row>
    <row r="569" spans="1:10" ht="12.75">
      <c r="A569" s="88"/>
      <c r="B569" s="89"/>
      <c r="C569" s="90"/>
      <c r="D569" s="90"/>
      <c r="E569" s="90"/>
      <c r="F569" s="91"/>
      <c r="G569" s="89"/>
      <c r="H569" s="90"/>
      <c r="I569" s="91"/>
      <c r="J569" s="91"/>
    </row>
    <row r="570" spans="1:10" ht="52.5" customHeight="1">
      <c r="A570" s="88"/>
      <c r="B570" s="89"/>
      <c r="C570" s="90"/>
      <c r="D570" s="90"/>
      <c r="E570" s="90"/>
      <c r="F570" s="91"/>
      <c r="G570" s="89"/>
      <c r="H570" s="90"/>
      <c r="I570" s="91"/>
      <c r="J570" s="91"/>
    </row>
    <row r="571" spans="1:10" ht="12.75">
      <c r="A571" s="88"/>
      <c r="B571" s="89"/>
      <c r="C571" s="90"/>
      <c r="D571" s="90"/>
      <c r="E571" s="90"/>
      <c r="F571" s="91"/>
      <c r="G571" s="89"/>
      <c r="H571" s="90"/>
      <c r="I571" s="91"/>
      <c r="J571" s="91"/>
    </row>
    <row r="572" spans="1:10" ht="12.75">
      <c r="A572" s="88"/>
      <c r="B572" s="89"/>
      <c r="C572" s="90"/>
      <c r="D572" s="90"/>
      <c r="E572" s="90"/>
      <c r="F572" s="91"/>
      <c r="G572" s="89"/>
      <c r="H572" s="90"/>
      <c r="I572" s="91"/>
      <c r="J572" s="91"/>
    </row>
    <row r="573" spans="1:10" ht="12.75">
      <c r="A573" s="88"/>
      <c r="B573" s="89"/>
      <c r="C573" s="90"/>
      <c r="D573" s="90"/>
      <c r="E573" s="90"/>
      <c r="F573" s="91"/>
      <c r="G573" s="89"/>
      <c r="H573" s="90"/>
      <c r="I573" s="91"/>
      <c r="J573" s="91"/>
    </row>
    <row r="574" spans="1:10" ht="12.75">
      <c r="A574" s="88"/>
      <c r="B574" s="89"/>
      <c r="C574" s="90"/>
      <c r="D574" s="90"/>
      <c r="E574" s="90"/>
      <c r="F574" s="91"/>
      <c r="G574" s="89"/>
      <c r="H574" s="90"/>
      <c r="I574" s="91"/>
      <c r="J574" s="91"/>
    </row>
    <row r="575" spans="1:10" ht="54" customHeight="1">
      <c r="A575" s="88"/>
      <c r="B575" s="89"/>
      <c r="C575" s="90"/>
      <c r="D575" s="90"/>
      <c r="E575" s="90"/>
      <c r="F575" s="91"/>
      <c r="G575" s="89"/>
      <c r="H575" s="90"/>
      <c r="I575" s="91"/>
      <c r="J575" s="91"/>
    </row>
    <row r="576" spans="1:10" ht="12.75">
      <c r="A576" s="88"/>
      <c r="B576" s="89"/>
      <c r="C576" s="90"/>
      <c r="D576" s="90"/>
      <c r="E576" s="90"/>
      <c r="F576" s="91"/>
      <c r="G576" s="89"/>
      <c r="H576" s="90"/>
      <c r="I576" s="91"/>
      <c r="J576" s="91"/>
    </row>
    <row r="577" spans="1:10" ht="12.75">
      <c r="A577" s="88"/>
      <c r="B577" s="89"/>
      <c r="C577" s="90"/>
      <c r="D577" s="90"/>
      <c r="E577" s="90"/>
      <c r="F577" s="91"/>
      <c r="G577" s="89"/>
      <c r="H577" s="90"/>
      <c r="I577" s="91"/>
      <c r="J577" s="91"/>
    </row>
    <row r="578" spans="1:10" ht="12.75">
      <c r="A578" s="88"/>
      <c r="B578" s="89"/>
      <c r="C578" s="90"/>
      <c r="D578" s="90"/>
      <c r="E578" s="90"/>
      <c r="F578" s="91"/>
      <c r="G578" s="89"/>
      <c r="H578" s="90"/>
      <c r="I578" s="91"/>
      <c r="J578" s="91"/>
    </row>
    <row r="579" spans="1:10" ht="12.75">
      <c r="A579" s="88"/>
      <c r="B579" s="89"/>
      <c r="C579" s="90"/>
      <c r="D579" s="90"/>
      <c r="E579" s="90"/>
      <c r="F579" s="91"/>
      <c r="G579" s="89"/>
      <c r="H579" s="90"/>
      <c r="I579" s="91"/>
      <c r="J579" s="91"/>
    </row>
    <row r="580" spans="1:10" ht="30" customHeight="1">
      <c r="A580" s="88"/>
      <c r="B580" s="89"/>
      <c r="C580" s="90"/>
      <c r="D580" s="90"/>
      <c r="E580" s="90"/>
      <c r="F580" s="91"/>
      <c r="G580" s="89"/>
      <c r="H580" s="90"/>
      <c r="I580" s="91"/>
      <c r="J580" s="91"/>
    </row>
    <row r="581" spans="1:10" ht="12.75">
      <c r="A581" s="88"/>
      <c r="B581" s="89"/>
      <c r="C581" s="90"/>
      <c r="D581" s="90"/>
      <c r="E581" s="90"/>
      <c r="F581" s="91"/>
      <c r="G581" s="89"/>
      <c r="H581" s="90"/>
      <c r="I581" s="91"/>
      <c r="J581" s="91"/>
    </row>
    <row r="582" spans="1:10" ht="12.75">
      <c r="A582" s="88"/>
      <c r="B582" s="89"/>
      <c r="C582" s="90"/>
      <c r="D582" s="90"/>
      <c r="E582" s="90"/>
      <c r="F582" s="91"/>
      <c r="G582" s="89"/>
      <c r="H582" s="90"/>
      <c r="I582" s="91"/>
      <c r="J582" s="91"/>
    </row>
    <row r="583" spans="1:10" ht="12.75">
      <c r="A583" s="88"/>
      <c r="B583" s="89"/>
      <c r="C583" s="90"/>
      <c r="D583" s="90"/>
      <c r="E583" s="90"/>
      <c r="F583" s="91"/>
      <c r="G583" s="89"/>
      <c r="H583" s="90"/>
      <c r="I583" s="91"/>
      <c r="J583" s="91"/>
    </row>
    <row r="584" spans="1:10" ht="12.75">
      <c r="A584" s="88"/>
      <c r="B584" s="89"/>
      <c r="C584" s="90"/>
      <c r="D584" s="90"/>
      <c r="E584" s="90"/>
      <c r="F584" s="91"/>
      <c r="G584" s="89"/>
      <c r="H584" s="90"/>
      <c r="I584" s="91"/>
      <c r="J584" s="91"/>
    </row>
    <row r="585" spans="1:10" ht="12.75">
      <c r="A585" s="88"/>
      <c r="B585" s="89"/>
      <c r="C585" s="90"/>
      <c r="D585" s="90"/>
      <c r="E585" s="90"/>
      <c r="F585" s="91"/>
      <c r="G585" s="89"/>
      <c r="H585" s="90"/>
      <c r="I585" s="91"/>
      <c r="J585" s="91"/>
    </row>
    <row r="586" spans="1:10" ht="12.75">
      <c r="A586" s="88"/>
      <c r="B586" s="89"/>
      <c r="C586" s="90"/>
      <c r="D586" s="90"/>
      <c r="E586" s="90"/>
      <c r="F586" s="91"/>
      <c r="G586" s="89"/>
      <c r="H586" s="90"/>
      <c r="I586" s="91"/>
      <c r="J586" s="91"/>
    </row>
    <row r="588" ht="56.25" customHeight="1"/>
    <row r="590" ht="54.75" customHeight="1"/>
    <row r="596" ht="54.75" customHeight="1"/>
    <row r="602" ht="54" customHeight="1"/>
    <row r="607" ht="39" customHeight="1"/>
    <row r="612" ht="32.25" customHeight="1"/>
    <row r="614" ht="43.5" customHeight="1"/>
    <row r="620" ht="59.25" customHeight="1"/>
    <row r="626" ht="41.25" customHeight="1"/>
    <row r="631" ht="30.75" customHeight="1"/>
    <row r="636" ht="38.25" customHeight="1"/>
    <row r="638" ht="55.5" customHeight="1"/>
    <row r="639" ht="18" customHeight="1"/>
    <row r="669" ht="74.25" customHeight="1"/>
    <row r="670" ht="70.5" customHeight="1"/>
    <row r="726" ht="70.5" customHeight="1"/>
    <row r="782" ht="70.5" customHeight="1"/>
    <row r="837" ht="12.75">
      <c r="K837" s="68"/>
    </row>
    <row r="838" spans="1:11" s="68" customFormat="1" ht="21.75" customHeight="1">
      <c r="A838"/>
      <c r="B838" s="41"/>
      <c r="C838"/>
      <c r="D838"/>
      <c r="E838"/>
      <c r="F838"/>
      <c r="G838" s="41"/>
      <c r="H838"/>
      <c r="I838"/>
      <c r="J838"/>
      <c r="K838"/>
    </row>
    <row r="839" ht="5.25" customHeight="1"/>
    <row r="840" ht="53.25" customHeight="1"/>
    <row r="841" ht="6" customHeight="1"/>
    <row r="842" ht="33" customHeight="1"/>
    <row r="872" ht="6.75" customHeight="1"/>
    <row r="873" ht="54" customHeight="1"/>
    <row r="912" ht="23.25" customHeight="1"/>
    <row r="913" ht="5.25" customHeight="1"/>
    <row r="914" ht="64.5" customHeight="1"/>
    <row r="915" ht="5.25" customHeight="1"/>
    <row r="916" ht="28.5" customHeight="1"/>
    <row r="1089" ht="29.25" customHeight="1"/>
    <row r="1090" ht="7.5" customHeight="1"/>
    <row r="1091" ht="54" customHeight="1"/>
    <row r="1093" ht="39.75" customHeight="1"/>
    <row r="1122" ht="28.5" customHeight="1"/>
    <row r="1123" ht="4.5" customHeight="1"/>
    <row r="1124" ht="54.75" customHeight="1"/>
    <row r="1125" ht="6" customHeight="1"/>
    <row r="1126" ht="39" customHeight="1"/>
    <row r="1130" ht="28.5" customHeight="1"/>
    <row r="1131" ht="4.5" customHeight="1"/>
    <row r="1132" ht="54.75" customHeight="1"/>
    <row r="1133" ht="6" customHeight="1"/>
    <row r="1134" ht="39" customHeight="1"/>
    <row r="1139" ht="17.25" customHeight="1"/>
  </sheetData>
  <sheetProtection/>
  <mergeCells count="93">
    <mergeCell ref="A2:U2"/>
    <mergeCell ref="A409:C409"/>
    <mergeCell ref="D409:E409"/>
    <mergeCell ref="A10:C10"/>
    <mergeCell ref="D10:E10"/>
    <mergeCell ref="A407:C407"/>
    <mergeCell ref="A408:C408"/>
    <mergeCell ref="A144:C144"/>
    <mergeCell ref="J5:J6"/>
    <mergeCell ref="E5:F5"/>
    <mergeCell ref="A476:C476"/>
    <mergeCell ref="D441:E441"/>
    <mergeCell ref="A447:C447"/>
    <mergeCell ref="A448:C448"/>
    <mergeCell ref="D448:E448"/>
    <mergeCell ref="A454:C454"/>
    <mergeCell ref="D468:E468"/>
    <mergeCell ref="A461:C461"/>
    <mergeCell ref="D454:E454"/>
    <mergeCell ref="D434:E434"/>
    <mergeCell ref="A441:C441"/>
    <mergeCell ref="D331:E331"/>
    <mergeCell ref="A363:C363"/>
    <mergeCell ref="A378:C378"/>
    <mergeCell ref="D378:E378"/>
    <mergeCell ref="A402:C402"/>
    <mergeCell ref="D402:E402"/>
    <mergeCell ref="A434:C434"/>
    <mergeCell ref="D365:E365"/>
    <mergeCell ref="A63:C63"/>
    <mergeCell ref="A9:C9"/>
    <mergeCell ref="A5:A6"/>
    <mergeCell ref="B5:B6"/>
    <mergeCell ref="C5:C6"/>
    <mergeCell ref="D5:D6"/>
    <mergeCell ref="A34:C34"/>
    <mergeCell ref="A42:C42"/>
    <mergeCell ref="A53:C53"/>
    <mergeCell ref="D83:E83"/>
    <mergeCell ref="A59:C59"/>
    <mergeCell ref="A82:C82"/>
    <mergeCell ref="A83:C83"/>
    <mergeCell ref="A1:U1"/>
    <mergeCell ref="A7:C7"/>
    <mergeCell ref="A3:U3"/>
    <mergeCell ref="G5:G6"/>
    <mergeCell ref="H5:I5"/>
    <mergeCell ref="A26:C26"/>
    <mergeCell ref="D76:E76"/>
    <mergeCell ref="A76:C76"/>
    <mergeCell ref="D96:E96"/>
    <mergeCell ref="A143:C143"/>
    <mergeCell ref="A145:C145"/>
    <mergeCell ref="A331:C331"/>
    <mergeCell ref="D145:E145"/>
    <mergeCell ref="A96:C96"/>
    <mergeCell ref="A134:C134"/>
    <mergeCell ref="D134:E134"/>
    <mergeCell ref="A383:C383"/>
    <mergeCell ref="D383:E383"/>
    <mergeCell ref="A394:C394"/>
    <mergeCell ref="D394:E394"/>
    <mergeCell ref="A393:C393"/>
    <mergeCell ref="A313:C313"/>
    <mergeCell ref="D313:E313"/>
    <mergeCell ref="A365:C365"/>
    <mergeCell ref="A364:C364"/>
    <mergeCell ref="A484:C484"/>
    <mergeCell ref="D484:E484"/>
    <mergeCell ref="A495:C495"/>
    <mergeCell ref="D495:E495"/>
    <mergeCell ref="A462:C462"/>
    <mergeCell ref="D462:E462"/>
    <mergeCell ref="A468:C468"/>
    <mergeCell ref="A477:C477"/>
    <mergeCell ref="A478:C478"/>
    <mergeCell ref="D478:E478"/>
    <mergeCell ref="A507:C507"/>
    <mergeCell ref="D507:E507"/>
    <mergeCell ref="A520:C520"/>
    <mergeCell ref="D520:E520"/>
    <mergeCell ref="A530:C530"/>
    <mergeCell ref="D530:E530"/>
    <mergeCell ref="A541:C541"/>
    <mergeCell ref="D541:E541"/>
    <mergeCell ref="A539:C539"/>
    <mergeCell ref="A540:C540"/>
    <mergeCell ref="D26:E26"/>
    <mergeCell ref="D34:E34"/>
    <mergeCell ref="D42:E42"/>
    <mergeCell ref="D53:E53"/>
    <mergeCell ref="D59:E59"/>
    <mergeCell ref="D63:E63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43.8515625" style="0" customWidth="1"/>
    <col min="2" max="2" width="16.28125" style="0" customWidth="1"/>
    <col min="3" max="3" width="14.57421875" style="0" customWidth="1"/>
    <col min="4" max="4" width="14.28125" style="0" customWidth="1"/>
    <col min="5" max="5" width="3.7109375" style="0" customWidth="1"/>
    <col min="6" max="6" width="15.421875" style="0" customWidth="1"/>
    <col min="7" max="7" width="14.140625" style="0" customWidth="1"/>
    <col min="8" max="8" width="15.140625" style="0" customWidth="1"/>
    <col min="9" max="9" width="16.57421875" style="0" customWidth="1"/>
  </cols>
  <sheetData>
    <row r="1" spans="1:21" ht="18">
      <c r="A1" s="615" t="s">
        <v>776</v>
      </c>
      <c r="B1" s="616"/>
      <c r="C1" s="616"/>
      <c r="D1" s="616"/>
      <c r="E1" s="616"/>
      <c r="F1" s="616"/>
      <c r="G1" s="616"/>
      <c r="H1" s="616"/>
      <c r="I1" s="616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</row>
    <row r="2" spans="1:21" ht="18">
      <c r="A2" s="617" t="s">
        <v>777</v>
      </c>
      <c r="B2" s="618"/>
      <c r="C2" s="618"/>
      <c r="D2" s="618"/>
      <c r="E2" s="618"/>
      <c r="F2" s="618"/>
      <c r="G2" s="618"/>
      <c r="H2" s="618"/>
      <c r="I2" s="618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>
      <c r="A3" s="30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317"/>
    </row>
    <row r="4" spans="1:9" ht="18">
      <c r="A4" s="619" t="s">
        <v>799</v>
      </c>
      <c r="B4" s="618"/>
      <c r="C4" s="618"/>
      <c r="D4" s="618"/>
      <c r="E4" s="618"/>
      <c r="F4" s="618"/>
      <c r="G4" s="618"/>
      <c r="H4" s="618"/>
      <c r="I4" s="618"/>
    </row>
    <row r="5" ht="13.5" thickBot="1"/>
    <row r="6" spans="1:12" ht="27" customHeight="1" thickBot="1">
      <c r="A6" s="622" t="s">
        <v>788</v>
      </c>
      <c r="B6" s="623"/>
      <c r="C6" s="623"/>
      <c r="D6" s="623"/>
      <c r="E6" s="624"/>
      <c r="F6" s="624"/>
      <c r="G6" s="624"/>
      <c r="H6" s="624"/>
      <c r="I6" s="625"/>
      <c r="J6" s="2"/>
      <c r="K6" s="2"/>
      <c r="L6" s="2"/>
    </row>
    <row r="7" spans="1:12" ht="15.75" thickBot="1">
      <c r="A7" s="612" t="s">
        <v>778</v>
      </c>
      <c r="B7" s="613"/>
      <c r="C7" s="613"/>
      <c r="D7" s="614"/>
      <c r="E7" s="339"/>
      <c r="F7" s="612" t="s">
        <v>783</v>
      </c>
      <c r="G7" s="613"/>
      <c r="H7" s="613"/>
      <c r="I7" s="614"/>
      <c r="J7" s="2"/>
      <c r="K7" s="2"/>
      <c r="L7" s="2"/>
    </row>
    <row r="8" spans="1:12" ht="15">
      <c r="A8" s="620" t="s">
        <v>779</v>
      </c>
      <c r="B8" s="331" t="s">
        <v>40</v>
      </c>
      <c r="C8" s="320" t="s">
        <v>780</v>
      </c>
      <c r="D8" s="322" t="s">
        <v>13</v>
      </c>
      <c r="E8" s="340"/>
      <c r="F8" s="626" t="s">
        <v>782</v>
      </c>
      <c r="G8" s="320" t="s">
        <v>40</v>
      </c>
      <c r="H8" s="320" t="s">
        <v>780</v>
      </c>
      <c r="I8" s="322" t="s">
        <v>13</v>
      </c>
      <c r="J8" s="2"/>
      <c r="K8" s="2"/>
      <c r="L8" s="2"/>
    </row>
    <row r="9" spans="1:12" ht="15.75" thickBot="1">
      <c r="A9" s="621"/>
      <c r="B9" s="332" t="s">
        <v>781</v>
      </c>
      <c r="C9" s="319" t="s">
        <v>781</v>
      </c>
      <c r="D9" s="323" t="s">
        <v>781</v>
      </c>
      <c r="E9" s="341"/>
      <c r="F9" s="627"/>
      <c r="G9" s="319" t="s">
        <v>781</v>
      </c>
      <c r="H9" s="319" t="s">
        <v>781</v>
      </c>
      <c r="I9" s="323" t="s">
        <v>781</v>
      </c>
      <c r="J9" s="2"/>
      <c r="K9" s="2"/>
      <c r="L9" s="2"/>
    </row>
    <row r="10" spans="1:12" ht="21" customHeight="1">
      <c r="A10" s="336" t="s">
        <v>390</v>
      </c>
      <c r="B10" s="333">
        <f>+PRESUPUESTO!I7</f>
        <v>1266731.68</v>
      </c>
      <c r="C10" s="325">
        <v>0</v>
      </c>
      <c r="D10" s="326">
        <f aca="true" t="shared" si="0" ref="D10:D15">+B10+C10</f>
        <v>1266731.68</v>
      </c>
      <c r="E10" s="342"/>
      <c r="F10" s="324" t="s">
        <v>784</v>
      </c>
      <c r="G10" s="325">
        <v>768000</v>
      </c>
      <c r="H10" s="325">
        <v>0</v>
      </c>
      <c r="I10" s="326">
        <f>+G10+H10</f>
        <v>768000</v>
      </c>
      <c r="J10" s="2"/>
      <c r="K10" s="2"/>
      <c r="L10" s="2"/>
    </row>
    <row r="11" spans="1:12" ht="21" customHeight="1">
      <c r="A11" s="337" t="s">
        <v>427</v>
      </c>
      <c r="B11" s="334">
        <f>+PRESUPUESTO!I143</f>
        <v>4174654</v>
      </c>
      <c r="C11" s="321">
        <v>0</v>
      </c>
      <c r="D11" s="328">
        <f t="shared" si="0"/>
        <v>4174654</v>
      </c>
      <c r="E11" s="343"/>
      <c r="F11" s="327" t="s">
        <v>785</v>
      </c>
      <c r="G11" s="321">
        <v>2364800</v>
      </c>
      <c r="H11" s="321">
        <v>0</v>
      </c>
      <c r="I11" s="328">
        <f>+G11+H11</f>
        <v>2364800</v>
      </c>
      <c r="J11" s="2"/>
      <c r="K11" s="2"/>
      <c r="L11" s="2"/>
    </row>
    <row r="12" spans="1:12" ht="21" customHeight="1">
      <c r="A12" s="337" t="s">
        <v>454</v>
      </c>
      <c r="B12" s="334">
        <f>+PRESUPUESTO!I363</f>
        <v>291957.55000000005</v>
      </c>
      <c r="C12" s="321">
        <v>0</v>
      </c>
      <c r="D12" s="328">
        <f t="shared" si="0"/>
        <v>291957.55000000005</v>
      </c>
      <c r="E12" s="343"/>
      <c r="F12" s="327" t="s">
        <v>786</v>
      </c>
      <c r="G12" s="321">
        <v>1802415.08</v>
      </c>
      <c r="H12" s="321">
        <v>0</v>
      </c>
      <c r="I12" s="328">
        <f>+G12+H12</f>
        <v>1802415.08</v>
      </c>
      <c r="J12" s="2"/>
      <c r="K12" s="2"/>
      <c r="L12" s="2"/>
    </row>
    <row r="13" spans="1:12" ht="21" customHeight="1">
      <c r="A13" s="337" t="s">
        <v>455</v>
      </c>
      <c r="B13" s="334">
        <f>+PRESUPUESTO!I407</f>
        <v>790544.05</v>
      </c>
      <c r="C13" s="321">
        <v>0</v>
      </c>
      <c r="D13" s="328">
        <f t="shared" si="0"/>
        <v>790544.05</v>
      </c>
      <c r="E13" s="343"/>
      <c r="F13" s="327" t="s">
        <v>787</v>
      </c>
      <c r="G13" s="321">
        <v>3036200</v>
      </c>
      <c r="H13" s="321">
        <v>0</v>
      </c>
      <c r="I13" s="328">
        <f>+G13+H13</f>
        <v>3036200</v>
      </c>
      <c r="J13" s="2"/>
      <c r="K13" s="2"/>
      <c r="L13" s="2"/>
    </row>
    <row r="14" spans="1:12" ht="21" customHeight="1">
      <c r="A14" s="337" t="s">
        <v>476</v>
      </c>
      <c r="B14" s="334">
        <f>+PRESUPUESTO!I476</f>
        <v>1071214.5</v>
      </c>
      <c r="C14" s="321">
        <v>0</v>
      </c>
      <c r="D14" s="328">
        <f t="shared" si="0"/>
        <v>1071214.5</v>
      </c>
      <c r="E14" s="343"/>
      <c r="F14" s="327"/>
      <c r="G14" s="321"/>
      <c r="H14" s="321"/>
      <c r="I14" s="328"/>
      <c r="J14" s="2"/>
      <c r="K14" s="2"/>
      <c r="L14" s="2"/>
    </row>
    <row r="15" spans="1:12" ht="21" customHeight="1" thickBot="1">
      <c r="A15" s="349" t="s">
        <v>490</v>
      </c>
      <c r="B15" s="350">
        <f>+PRESUPUESTO!I539</f>
        <v>376313.3</v>
      </c>
      <c r="C15" s="346">
        <v>0</v>
      </c>
      <c r="D15" s="347">
        <f t="shared" si="0"/>
        <v>376313.3</v>
      </c>
      <c r="E15" s="343"/>
      <c r="F15" s="345"/>
      <c r="G15" s="346"/>
      <c r="H15" s="346"/>
      <c r="I15" s="347"/>
      <c r="J15" s="2"/>
      <c r="K15" s="2"/>
      <c r="L15" s="2"/>
    </row>
    <row r="16" spans="1:12" ht="15.75" thickBot="1">
      <c r="A16" s="348" t="s">
        <v>789</v>
      </c>
      <c r="B16" s="335">
        <f>SUM(B10:B15)</f>
        <v>7971415.079999999</v>
      </c>
      <c r="C16" s="329">
        <f>SUM(C10:C15)</f>
        <v>0</v>
      </c>
      <c r="D16" s="330">
        <f>SUM(D10:D15)</f>
        <v>7971415.079999999</v>
      </c>
      <c r="E16" s="338"/>
      <c r="F16" s="344" t="s">
        <v>790</v>
      </c>
      <c r="G16" s="329">
        <f>SUM(G10:G15)</f>
        <v>7971415.08</v>
      </c>
      <c r="H16" s="329">
        <f>SUM(H10:H15)</f>
        <v>0</v>
      </c>
      <c r="I16" s="330">
        <f>SUM(I10:I15)</f>
        <v>7971415.08</v>
      </c>
      <c r="J16" s="2"/>
      <c r="K16" s="2"/>
      <c r="L16" s="2"/>
    </row>
    <row r="17" spans="1:9" ht="14.25">
      <c r="A17" s="318"/>
      <c r="B17" s="318"/>
      <c r="C17" s="318"/>
      <c r="D17" s="318"/>
      <c r="E17" s="318"/>
      <c r="F17" s="318"/>
      <c r="G17" s="318"/>
      <c r="H17" s="318"/>
      <c r="I17" s="318"/>
    </row>
  </sheetData>
  <sheetProtection/>
  <mergeCells count="8">
    <mergeCell ref="F7:I7"/>
    <mergeCell ref="A1:I1"/>
    <mergeCell ref="A2:I2"/>
    <mergeCell ref="A4:I4"/>
    <mergeCell ref="A7:D7"/>
    <mergeCell ref="A8:A9"/>
    <mergeCell ref="A6:I6"/>
    <mergeCell ref="F8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Planificacion</dc:creator>
  <cp:keywords/>
  <dc:description/>
  <cp:lastModifiedBy>Jackeline Brincker</cp:lastModifiedBy>
  <cp:lastPrinted>2001-09-14T15:41:22Z</cp:lastPrinted>
  <dcterms:created xsi:type="dcterms:W3CDTF">2001-01-15T17:49:33Z</dcterms:created>
  <dcterms:modified xsi:type="dcterms:W3CDTF">2015-08-10T20:28:31Z</dcterms:modified>
  <cp:category/>
  <cp:version/>
  <cp:contentType/>
  <cp:contentStatus/>
</cp:coreProperties>
</file>