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drawings/drawing4.xml" ContentType="application/vnd.openxmlformats-officedocument.drawing+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codeName="ThisWorkbook"/>
  <bookViews>
    <workbookView xWindow="0" yWindow="60" windowWidth="15360" windowHeight="8085" tabRatio="797" activeTab="4"/>
  </bookViews>
  <sheets>
    <sheet name="MENU" sheetId="8" r:id="rId1"/>
    <sheet name="PRESUPUESTO" sheetId="1" r:id="rId2"/>
    <sheet name="CALCULO_TARIFA" sheetId="2" r:id="rId3"/>
    <sheet name="ANALISIS_SENSIBILIDAD" sheetId="4" r:id="rId4"/>
    <sheet name="EVALUACION EF DE LATARIFA" sheetId="6" r:id="rId5"/>
  </sheets>
  <calcPr calcId="125725"/>
  <customWorkbookViews>
    <customWorkbookView name="Calculos" guid="{9E27D12E-B1A8-4E62-A0FF-D1390D090201}" includePrintSettings="0" maximized="1" windowWidth="1916" windowHeight="837" tabRatio="797" activeSheetId="8" showFormulaBar="0"/>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8" i="6"/>
  <c r="B5" i="4" l="1"/>
  <c r="F9" i="1"/>
  <c r="F33"/>
  <c r="F6" l="1"/>
  <c r="F31"/>
  <c r="F30"/>
  <c r="F13"/>
  <c r="F29"/>
  <c r="B7" i="4" l="1"/>
  <c r="B10" i="6"/>
  <c r="F22" i="1" l="1"/>
  <c r="F23"/>
  <c r="F24"/>
  <c r="F25"/>
  <c r="F26"/>
  <c r="F16"/>
  <c r="F17"/>
  <c r="F18"/>
  <c r="F19"/>
  <c r="F20"/>
  <c r="F21"/>
  <c r="F14" l="1"/>
  <c r="F49" l="1"/>
  <c r="F48"/>
  <c r="F47"/>
  <c r="F46"/>
  <c r="F45"/>
  <c r="F44"/>
  <c r="F43"/>
  <c r="F42"/>
  <c r="F41"/>
  <c r="B11" i="4" l="1"/>
  <c r="F7" i="1" l="1"/>
  <c r="F40" l="1"/>
  <c r="F39"/>
  <c r="F38"/>
  <c r="F37"/>
  <c r="F36"/>
  <c r="F32"/>
  <c r="F28"/>
  <c r="F15"/>
  <c r="F12"/>
  <c r="F8"/>
  <c r="F5"/>
  <c r="F10" s="1"/>
  <c r="F34" l="1"/>
  <c r="F27"/>
  <c r="F4" l="1"/>
  <c r="F50" l="1"/>
  <c r="B12" i="6" s="1"/>
  <c r="B14" s="1"/>
  <c r="B16" l="1"/>
  <c r="B5" i="2"/>
  <c r="B8" l="1"/>
  <c r="B9" s="1"/>
  <c r="B10" i="4"/>
  <c r="B12" s="1"/>
  <c r="B13" s="1"/>
  <c r="B12" i="2" l="1"/>
  <c r="B13"/>
  <c r="B14" i="4"/>
  <c r="A17" s="1"/>
  <c r="B10" i="2" l="1"/>
  <c r="B14" s="1"/>
  <c r="B20" i="6" l="1"/>
  <c r="B21" s="1"/>
</calcChain>
</file>

<file path=xl/sharedStrings.xml><?xml version="1.0" encoding="utf-8"?>
<sst xmlns="http://schemas.openxmlformats.org/spreadsheetml/2006/main" count="197" uniqueCount="151">
  <si>
    <t>Rubro de gastos</t>
  </si>
  <si>
    <t>Unidad</t>
  </si>
  <si>
    <t>No. De Unidades</t>
  </si>
  <si>
    <t>Costo Unitario Q.</t>
  </si>
  <si>
    <t>Costo Anual Q.</t>
  </si>
  <si>
    <t>No.</t>
  </si>
  <si>
    <t>1</t>
  </si>
  <si>
    <t>1.1</t>
  </si>
  <si>
    <t>1.2</t>
  </si>
  <si>
    <t>1.3</t>
  </si>
  <si>
    <t>1.5</t>
  </si>
  <si>
    <t>1.6</t>
  </si>
  <si>
    <t>1.7</t>
  </si>
  <si>
    <t>1.8</t>
  </si>
  <si>
    <t>2</t>
  </si>
  <si>
    <t>2.2</t>
  </si>
  <si>
    <t>2.3</t>
  </si>
  <si>
    <t>2.4</t>
  </si>
  <si>
    <t>2.5</t>
  </si>
  <si>
    <t>Papelería y útiles</t>
  </si>
  <si>
    <t>Viáticos (Solo para el Administrador)</t>
  </si>
  <si>
    <t>Materiales para mantenimiento y recuperación de instalaciones.</t>
  </si>
  <si>
    <t>Herramientas menores</t>
  </si>
  <si>
    <t>Materiales y suministros</t>
  </si>
  <si>
    <t>2.7</t>
  </si>
  <si>
    <t>2.8</t>
  </si>
  <si>
    <t>2.9</t>
  </si>
  <si>
    <t>Total</t>
  </si>
  <si>
    <t>Rubro</t>
  </si>
  <si>
    <t>Cantidad</t>
  </si>
  <si>
    <t>Valor</t>
  </si>
  <si>
    <t>Tarifa turistas extranjeros</t>
  </si>
  <si>
    <t>Monto del presupuesto de administración y operación del Área Protegida para el año.</t>
  </si>
  <si>
    <t>Total de costos del área protegida</t>
  </si>
  <si>
    <t>Cálculos y análisis de tarifario para la Gestión de Áreas Protegidas</t>
  </si>
  <si>
    <t>2.10</t>
  </si>
  <si>
    <t>2.11</t>
  </si>
  <si>
    <t>1.9</t>
  </si>
  <si>
    <t>Explicación de algunos rubros de gastos.</t>
  </si>
  <si>
    <t>(2) A la secretaria y al contador, si es personal de la institución que administra el Área Protegida se le puede asignar únicamente el sueldo del tiempo que le dedican al Área Protegida.</t>
  </si>
  <si>
    <t xml:space="preserve">(5) A todo el personal de campo se le debe pagar el salario mínimo </t>
  </si>
  <si>
    <t>(Ingresar)</t>
  </si>
  <si>
    <t>(Resultado)</t>
  </si>
  <si>
    <t>Cambio relativo de la cantidad de turistas</t>
  </si>
  <si>
    <t>Promedio de las tarifas (T)</t>
  </si>
  <si>
    <t>Cambio relativo de la tarifa</t>
  </si>
  <si>
    <t>Prestaciones Laborales</t>
  </si>
  <si>
    <t>Conclusión:</t>
  </si>
  <si>
    <t>2.12</t>
  </si>
  <si>
    <t>2.13</t>
  </si>
  <si>
    <t>2.14</t>
  </si>
  <si>
    <t>2.15</t>
  </si>
  <si>
    <t>2.16</t>
  </si>
  <si>
    <t>2.17</t>
  </si>
  <si>
    <t>2.18</t>
  </si>
  <si>
    <t>2.19</t>
  </si>
  <si>
    <t>2.20</t>
  </si>
  <si>
    <t>mes</t>
  </si>
  <si>
    <t>1.10</t>
  </si>
  <si>
    <t>1.11</t>
  </si>
  <si>
    <t>1.12</t>
  </si>
  <si>
    <t>1.13</t>
  </si>
  <si>
    <t>1.14</t>
  </si>
  <si>
    <t>1.15</t>
  </si>
  <si>
    <t>1.16</t>
  </si>
  <si>
    <t>1.17</t>
  </si>
  <si>
    <t>1.18</t>
  </si>
  <si>
    <t>1.19</t>
  </si>
  <si>
    <t>1.20</t>
  </si>
  <si>
    <t>Total de ingresos estimados (extranjeros, nacionales y locales promedio anual)</t>
  </si>
  <si>
    <t>(1) Este sueldo se establece en función de la experiencia que tiene la persona que ocupará el puesto y de acuerdo a la clasificación de puestos y salarios interna o de la Oficina Nacional de Servicios Civil –ONSEC-, cuando el personal forme parte de una Institución Pública. Solo se debe poner  el sueldo que coresponda a la proporción del tiempo que  el administrador le dedica a la gestión y majo del turismo</t>
  </si>
  <si>
    <t>Combustibles y lubricantes</t>
  </si>
  <si>
    <t>Ingrese la tarifa actual</t>
  </si>
  <si>
    <t>Promedio de los datos anteriores(Q)</t>
  </si>
  <si>
    <t>NOTA IMPORTANTE: Para hacer los cálculos en los cuadros  excel, usted solo debe llenar  los datos que esta en anaranjado, 
los que están con color verde se obtienen automáticamente</t>
  </si>
  <si>
    <t>Ayuda</t>
  </si>
  <si>
    <t>Sueldo de la Secretaria   (2)</t>
  </si>
  <si>
    <t xml:space="preserve">Sueldo del Contador        (2). </t>
  </si>
  <si>
    <t>Solo se debe poner el sueldo  que corresponde a la proporcion del tiempo que el contador se dedica a la gestion y manejo del turismo.</t>
  </si>
  <si>
    <t>(Ver observacion 4 abajo)</t>
  </si>
  <si>
    <t>(Ver  observacion 3 abajo)</t>
  </si>
  <si>
    <t>(Ver observacion 3 abajo)</t>
  </si>
  <si>
    <t>(Ingresar) Este dato debe ser ingresado por el usuario.</t>
  </si>
  <si>
    <t>(Resultado) Este dato se calcula automáticamente, no se debe ingresar.</t>
  </si>
  <si>
    <t>(Ingresar)Este dato debe ser ingresado por el usuario.El dato lo puede obtener de la hoja "Cálculo de tarifa"(Puede utilizar cuaquiera de las tres opciones Turista Extranjero, Turista Nacional o Turista Local)</t>
  </si>
  <si>
    <t>(Ingresar)Este dato debe ser ingresado por el usuario.</t>
  </si>
  <si>
    <t>Solo se debe poner el sueldo  que corresponde a la proporcion del tiempo que la secretaria se dedica a la gestion y manejo del turismo.</t>
  </si>
  <si>
    <t>Jardineros (2)</t>
  </si>
  <si>
    <t>(4)  Esta cuota corresponde al 10.67% de la planilla de sueldos. Este valor puede variar o no ponorse, en cuyo caso se cambia  la formula con el porcetaje del area o se pone 0</t>
  </si>
  <si>
    <t>Ingresar margen de utilidad  que considere conveniente(%)  (Como minímo debe ser un 30%)</t>
  </si>
  <si>
    <t>Gastos  administrativos (Se refieren a los gastos de direccion y control del area protegida)</t>
  </si>
  <si>
    <t>(3) Las prestaciones laborales incluyen el aguinaldo y el bono 14, pues las vacaciones ya están incluidas en el sueldo.</t>
  </si>
  <si>
    <t>Tipo de demanda Turistica</t>
  </si>
  <si>
    <t>Conclusion parcial</t>
  </si>
  <si>
    <t>Elactricidad</t>
  </si>
  <si>
    <t>Teléfono y correo electrónico</t>
  </si>
  <si>
    <t>Guarda Recursos (4)</t>
  </si>
  <si>
    <t>Taquillero (1)</t>
  </si>
  <si>
    <t>Gurdianes (2)</t>
  </si>
  <si>
    <t>Encargado de mantenimiento (1)</t>
  </si>
  <si>
    <r>
      <t>Prestaciones Laborales</t>
    </r>
    <r>
      <rPr>
        <sz val="11"/>
        <color rgb="FF0070C0"/>
        <rFont val="Calibri"/>
        <family val="2"/>
        <scheme val="minor"/>
      </rPr>
      <t xml:space="preserve"> </t>
    </r>
  </si>
  <si>
    <t>(1) La capacidad de carga efectiva es el número máximo de visitas que puede recibir un Área Protegida anualmente con base en las condiciones físicas, biológicas y de manejo que se presentan en el área en un momento determinado</t>
  </si>
  <si>
    <t>Ingrese la Capacidad de Carga Efectiva del Área Protegida  anual (1)   que se  obtuvo en el plan de de Gestion y Manejo de Visitantes  o hacer un estimacion según lo que se indica en el manual</t>
  </si>
  <si>
    <t>Tarifas  que se deben cobrar en base a la capacidad de carga del AP</t>
  </si>
  <si>
    <t>Indice de Elasticidad de la demanda</t>
  </si>
  <si>
    <t>Deficit o Superavit</t>
  </si>
  <si>
    <t>Comercializador (Aporte para un comercializador regional)</t>
  </si>
  <si>
    <t>1.4</t>
  </si>
  <si>
    <t>No ingrese ddtos</t>
  </si>
  <si>
    <t>No ginresae dotos.</t>
  </si>
  <si>
    <t>No nigrese datos.</t>
  </si>
  <si>
    <t>Reserva para idemnizaciónes</t>
  </si>
  <si>
    <t>Reserva para idemnizaciones</t>
  </si>
  <si>
    <t>No  ingrese  datos.</t>
  </si>
  <si>
    <t>No ngrese adtos.</t>
  </si>
  <si>
    <t>No ingrese datos</t>
  </si>
  <si>
    <r>
      <t>Cuota patronal del IGSS</t>
    </r>
    <r>
      <rPr>
        <sz val="11"/>
        <color rgb="FF0070C0"/>
        <rFont val="Calibri"/>
        <family val="2"/>
        <scheme val="minor"/>
      </rPr>
      <t xml:space="preserve"> </t>
    </r>
  </si>
  <si>
    <t xml:space="preserve">Cuota  paronal del IGSS </t>
  </si>
  <si>
    <t>Presupuesto Anual de Administracion, operación y Mantenimiento del Area Protegida  xxxxxx</t>
  </si>
  <si>
    <t xml:space="preserve">                                                                                        Los rubros de gasto pueden varias en funcion del área protegida. Usted puede cambiarlos o agregar otros rubros en las líneas que están en blaco</t>
  </si>
  <si>
    <t xml:space="preserve">Sueldo del Administrador (1) (Se  puede incluuir el sueldo a tiempo completo o a tiempo parcial según  el tiempo diario que el administrdor  le dedique al area protegida, En este ejemplo  el sueldo es a tiempo completo)
</t>
  </si>
  <si>
    <t>Introduzca únicamente  el sueldo corresponda al  porcentaje de tiempo que el administrdor  le  dedica a la gestion y manejo del  área protegida dentro de su actividad laboral</t>
  </si>
  <si>
    <t>Gastos de Operación ymantenimiento ( Se refiere na los gastos que tienen que ver con la  operación y mantenimiento de area protegida incluyendo  los gastos de atención a los turista y el mantenimien de las instalaciones turísticas)</t>
  </si>
  <si>
    <t>Tarifas Calculadas</t>
  </si>
  <si>
    <t>Tarifas Actuales</t>
  </si>
  <si>
    <t>Diferencia</t>
  </si>
  <si>
    <t>Tarifa Turista Local/Estudiantes/ personas de la tercera edad</t>
  </si>
  <si>
    <t>Tarifa  de Turistas Extranjeros</t>
  </si>
  <si>
    <t>Tarifa  de Turista Nacionales/Residentes/ Centroaméricanos</t>
  </si>
  <si>
    <t>Tarifa  de Turistas Extranjeros incluidad utilidad</t>
  </si>
  <si>
    <t>Tarifa Turista Local/ Estidiantes (3)/ Personas de la tercera edad</t>
  </si>
  <si>
    <t>(2) Los turista residentes y  los centroaméricanos tendrán la misma tarifa que la del turista nacional por  tener una condicion similar. Como residente se entiende aquellas personas de nacionalidad extranjera que legalmente tiene su lugar de residencia temporal o permanete en Guatemala.</t>
  </si>
  <si>
    <t>(3) Se refiere a los estudiantes que visitan el área protegida con  propósitos educativos</t>
  </si>
  <si>
    <t>(4)Si la tarifa calculada  para los turistas es menor que la que actualmente  se esta cobrando, la tarifa no debe modificarse</t>
  </si>
  <si>
    <t>Tarifa de Turista Nacionales/Residente / Centroaméricanos(2)</t>
  </si>
  <si>
    <t xml:space="preserve">Cálculo de  las Tarifa  por Tipo de Turista </t>
  </si>
  <si>
    <t>Análisis de sensibilidad de la Tarifa</t>
  </si>
  <si>
    <r>
      <t xml:space="preserve">Ingrese el numero  anual de turistas con mayor frecuencia de visitacion  que  actualmente esta llegando al area protegida (Extranjero, Nacional o </t>
    </r>
    <r>
      <rPr>
        <sz val="11"/>
        <color rgb="FFFF0000"/>
        <rFont val="Calibri"/>
        <family val="2"/>
        <scheme val="minor"/>
      </rPr>
      <t>Local)</t>
    </r>
    <r>
      <rPr>
        <sz val="11"/>
        <color theme="1"/>
        <rFont val="Calibri"/>
        <family val="2"/>
        <scheme val="minor"/>
      </rPr>
      <t xml:space="preserve"> (1)</t>
    </r>
  </si>
  <si>
    <r>
      <t xml:space="preserve">Ingrese la nueva tarifa para los turistas con mayor frecuencia de visitacion (Extrajero, Nacional/residente o </t>
    </r>
    <r>
      <rPr>
        <sz val="11"/>
        <color rgb="FFFF0000"/>
        <rFont val="Calibri"/>
        <family val="2"/>
        <scheme val="minor"/>
      </rPr>
      <t>local</t>
    </r>
    <r>
      <rPr>
        <sz val="11"/>
        <color theme="1"/>
        <rFont val="Calibri"/>
        <family val="2"/>
        <scheme val="minor"/>
      </rPr>
      <t>)</t>
    </r>
  </si>
  <si>
    <r>
      <t>(1)</t>
    </r>
    <r>
      <rPr>
        <sz val="11"/>
        <color rgb="FF000000"/>
        <rFont val="Calibri"/>
        <family val="2"/>
        <scheme val="minor"/>
      </rPr>
      <t xml:space="preserve"> De las tres categorías de vistiantes (Extranjeros, Nacionales/ Residentes o Locales) debe elegir los que  visitan el área  con mayor frecuencia e ingresar el dato en el cuadro B5. No se debe ingresar el dato total de ingreso de visitantes que incluya las tres categorías de turistas. </t>
    </r>
  </si>
  <si>
    <t>80% Capacidad de carga del AP</t>
  </si>
  <si>
    <t>de Turistas con mayor frecuencia de Visitacion</t>
  </si>
  <si>
    <t>Determinación de metas de  captacion de turistas y Evaluación  de  la Eficiencia Finaciera de las tarifa establecidas</t>
  </si>
  <si>
    <t>Tarifa turistas nacionales/Residentes/ Centroaméricanos</t>
  </si>
  <si>
    <t>Tarifa turistas locales/estudiantes/ personas de la tercera edad</t>
  </si>
  <si>
    <t xml:space="preserve">Meta anual de visitantes extranjeros </t>
  </si>
  <si>
    <t>Meta anual de visitantes nacionales/residentes/ centroaméricanos</t>
  </si>
  <si>
    <t>Meta anual de visitantes/estudiantes/ personas de la tercera edad</t>
  </si>
  <si>
    <t>Conclusion final</t>
  </si>
  <si>
    <t xml:space="preserve">Porcetaje de recuperacion de los costos </t>
  </si>
  <si>
    <t>Resultado de la relacion Beneficio/Costo( Eficiencia Financiera)</t>
  </si>
</sst>
</file>

<file path=xl/styles.xml><?xml version="1.0" encoding="utf-8"?>
<styleSheet xmlns="http://schemas.openxmlformats.org/spreadsheetml/2006/main">
  <numFmts count="5">
    <numFmt numFmtId="43" formatCode="_-* #,##0.00\ _€_-;\-* #,##0.00\ _€_-;_-* &quot;-&quot;??\ _€_-;_-@_-"/>
    <numFmt numFmtId="164" formatCode="_(&quot;Q&quot;* #,##0.00_);_(&quot;Q&quot;* \(#,##0.00\);_(&quot;Q&quot;* &quot;-&quot;??_);_(@_)"/>
    <numFmt numFmtId="165" formatCode="_([$Q-100A]* #,##0.00_);_([$Q-100A]* \(#,##0.00\);_([$Q-100A]* &quot;-&quot;??_);_(@_)"/>
    <numFmt numFmtId="166" formatCode="0.000"/>
    <numFmt numFmtId="167" formatCode="[$Q-100A]#,##0.00_);\([$Q-100A]#,##0.00\)"/>
  </numFmts>
  <fonts count="28">
    <font>
      <sz val="11"/>
      <color theme="1"/>
      <name val="Calibri"/>
      <family val="2"/>
      <scheme val="minor"/>
    </font>
    <font>
      <b/>
      <sz val="11"/>
      <color theme="1"/>
      <name val="Calibri"/>
      <family val="2"/>
      <scheme val="minor"/>
    </font>
    <font>
      <sz val="11"/>
      <color theme="1"/>
      <name val="Calibri"/>
      <family val="2"/>
    </font>
    <font>
      <b/>
      <i/>
      <sz val="11"/>
      <color theme="1"/>
      <name val="Calibri"/>
      <family val="2"/>
      <scheme val="minor"/>
    </font>
    <font>
      <sz val="11"/>
      <color theme="1"/>
      <name val="Calibri"/>
      <family val="2"/>
      <scheme val="minor"/>
    </font>
    <font>
      <b/>
      <i/>
      <sz val="20"/>
      <color theme="1"/>
      <name val="Calibri"/>
      <family val="2"/>
      <scheme val="minor"/>
    </font>
    <font>
      <b/>
      <i/>
      <sz val="9"/>
      <color theme="1"/>
      <name val="Calibri"/>
      <family val="2"/>
      <scheme val="minor"/>
    </font>
    <font>
      <sz val="9"/>
      <color rgb="FF000000"/>
      <name val="Calibri"/>
      <family val="2"/>
      <scheme val="minor"/>
    </font>
    <font>
      <b/>
      <i/>
      <sz val="12"/>
      <color theme="0"/>
      <name val="Calibri"/>
      <family val="2"/>
      <scheme val="minor"/>
    </font>
    <font>
      <b/>
      <i/>
      <sz val="11"/>
      <color theme="0"/>
      <name val="Calibri"/>
      <family val="2"/>
      <scheme val="minor"/>
    </font>
    <font>
      <sz val="12"/>
      <color theme="1"/>
      <name val="Arial"/>
      <family val="2"/>
    </font>
    <font>
      <b/>
      <i/>
      <sz val="12"/>
      <color theme="0"/>
      <name val="Arial"/>
      <family val="2"/>
    </font>
    <font>
      <b/>
      <sz val="11"/>
      <color theme="0"/>
      <name val="Calibri"/>
      <family val="2"/>
      <scheme val="minor"/>
    </font>
    <font>
      <sz val="8"/>
      <color rgb="FF000000"/>
      <name val="Arial"/>
      <family val="2"/>
    </font>
    <font>
      <b/>
      <i/>
      <sz val="12"/>
      <color theme="0" tint="-4.9989318521683403E-2"/>
      <name val="Arial"/>
      <family val="2"/>
    </font>
    <font>
      <b/>
      <i/>
      <sz val="11"/>
      <color theme="0"/>
      <name val="Calibri"/>
      <family val="2"/>
    </font>
    <font>
      <b/>
      <i/>
      <sz val="14"/>
      <color theme="0"/>
      <name val="Calibri"/>
      <family val="2"/>
      <scheme val="minor"/>
    </font>
    <font>
      <sz val="11"/>
      <color rgb="FF0070C0"/>
      <name val="Calibri"/>
      <family val="2"/>
      <scheme val="minor"/>
    </font>
    <font>
      <b/>
      <i/>
      <sz val="11"/>
      <name val="Calibri"/>
      <family val="2"/>
      <scheme val="minor"/>
    </font>
    <font>
      <sz val="11"/>
      <name val="Calibri"/>
      <family val="2"/>
      <scheme val="minor"/>
    </font>
    <font>
      <b/>
      <i/>
      <sz val="9"/>
      <name val="Calibri"/>
      <family val="2"/>
      <scheme val="minor"/>
    </font>
    <font>
      <b/>
      <i/>
      <sz val="10"/>
      <color theme="1"/>
      <name val="Arial"/>
      <family val="2"/>
    </font>
    <font>
      <b/>
      <sz val="12"/>
      <color theme="1"/>
      <name val="Arial"/>
      <family val="2"/>
    </font>
    <font>
      <b/>
      <i/>
      <sz val="16"/>
      <color theme="0"/>
      <name val="Calibri"/>
      <family val="2"/>
      <scheme val="minor"/>
    </font>
    <font>
      <sz val="11"/>
      <color rgb="FF000000"/>
      <name val="Calibri"/>
      <family val="2"/>
      <scheme val="minor"/>
    </font>
    <font>
      <b/>
      <sz val="11"/>
      <name val="Calibri"/>
      <family val="2"/>
      <scheme val="minor"/>
    </font>
    <font>
      <b/>
      <i/>
      <sz val="14"/>
      <name val="Calibri"/>
      <family val="2"/>
      <scheme val="minor"/>
    </font>
    <font>
      <sz val="11"/>
      <color rgb="FFFF0000"/>
      <name val="Calibri"/>
      <family val="2"/>
      <scheme val="minor"/>
    </font>
  </fonts>
  <fills count="8">
    <fill>
      <patternFill patternType="none"/>
    </fill>
    <fill>
      <patternFill patternType="gray125"/>
    </fill>
    <fill>
      <patternFill patternType="solid">
        <fgColor theme="4" tint="-0.249977111117893"/>
        <bgColor indexed="64"/>
      </patternFill>
    </fill>
    <fill>
      <patternFill patternType="solid">
        <fgColor theme="5"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theme="4" tint="-0.499984740745262"/>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s>
  <cellStyleXfs count="4">
    <xf numFmtId="0" fontId="0" fillId="0" borderId="0"/>
    <xf numFmtId="164" fontId="4" fillId="0" borderId="0" applyFont="0" applyFill="0" applyBorder="0" applyAlignment="0" applyProtection="0"/>
    <xf numFmtId="0" fontId="4" fillId="0" borderId="0"/>
    <xf numFmtId="43" fontId="4" fillId="0" borderId="0" applyFont="0" applyFill="0" applyBorder="0" applyAlignment="0" applyProtection="0"/>
  </cellStyleXfs>
  <cellXfs count="125">
    <xf numFmtId="0" fontId="0" fillId="0" borderId="0" xfId="0"/>
    <xf numFmtId="0" fontId="0" fillId="0" borderId="1" xfId="0" applyBorder="1"/>
    <xf numFmtId="0" fontId="0" fillId="0" borderId="1" xfId="0" applyFont="1" applyBorder="1" applyAlignment="1">
      <alignment horizontal="justify" vertical="center" wrapText="1"/>
    </xf>
    <xf numFmtId="0" fontId="2" fillId="0" borderId="1" xfId="0" applyFont="1" applyBorder="1" applyAlignment="1">
      <alignment horizontal="justify" vertical="center" wrapText="1"/>
    </xf>
    <xf numFmtId="0" fontId="1" fillId="0" borderId="0" xfId="0" applyFont="1" applyAlignment="1">
      <alignment horizontal="center"/>
    </xf>
    <xf numFmtId="0" fontId="1" fillId="2" borderId="1" xfId="0" applyFont="1" applyFill="1" applyBorder="1"/>
    <xf numFmtId="0" fontId="3" fillId="2" borderId="1" xfId="0" quotePrefix="1" applyFont="1" applyFill="1" applyBorder="1"/>
    <xf numFmtId="0" fontId="3" fillId="2" borderId="1" xfId="0" applyFont="1" applyFill="1" applyBorder="1"/>
    <xf numFmtId="165" fontId="1" fillId="2" borderId="1" xfId="0" applyNumberFormat="1" applyFont="1" applyFill="1" applyBorder="1"/>
    <xf numFmtId="0" fontId="2" fillId="0" borderId="0" xfId="0" applyFont="1"/>
    <xf numFmtId="0" fontId="10" fillId="0" borderId="0" xfId="0" applyFont="1" applyAlignment="1">
      <alignment horizontal="justify" vertical="center"/>
    </xf>
    <xf numFmtId="0" fontId="11" fillId="4" borderId="24" xfId="0" applyFont="1" applyFill="1" applyBorder="1" applyAlignment="1">
      <alignment horizontal="justify" vertical="center"/>
    </xf>
    <xf numFmtId="0" fontId="11" fillId="4" borderId="25" xfId="0" applyFont="1" applyFill="1" applyBorder="1" applyAlignment="1">
      <alignment horizontal="justify" vertical="center"/>
    </xf>
    <xf numFmtId="0" fontId="0" fillId="3" borderId="1" xfId="0" applyFill="1" applyBorder="1"/>
    <xf numFmtId="165" fontId="0" fillId="3" borderId="1" xfId="0" applyNumberFormat="1" applyFill="1" applyBorder="1"/>
    <xf numFmtId="0" fontId="13" fillId="0" borderId="0" xfId="0" applyFont="1" applyAlignment="1">
      <alignment vertical="center" wrapText="1"/>
    </xf>
    <xf numFmtId="0" fontId="1" fillId="5" borderId="1" xfId="0" applyFont="1" applyFill="1" applyBorder="1"/>
    <xf numFmtId="0" fontId="15" fillId="2" borderId="1" xfId="0" applyFont="1" applyFill="1" applyBorder="1" applyAlignment="1">
      <alignment horizontal="justify" vertical="center" wrapText="1"/>
    </xf>
    <xf numFmtId="0" fontId="0" fillId="0" borderId="22" xfId="0" applyFill="1" applyBorder="1"/>
    <xf numFmtId="0" fontId="0" fillId="0" borderId="23" xfId="0" applyFill="1" applyBorder="1"/>
    <xf numFmtId="0" fontId="5" fillId="7" borderId="0" xfId="0" applyFont="1" applyFill="1"/>
    <xf numFmtId="0" fontId="0" fillId="7" borderId="0" xfId="0" applyFill="1"/>
    <xf numFmtId="0" fontId="0" fillId="0" borderId="1" xfId="0" applyBorder="1" applyAlignment="1">
      <alignment horizontal="justify" vertical="center" wrapText="1"/>
    </xf>
    <xf numFmtId="0" fontId="0" fillId="0" borderId="22" xfId="0" applyFill="1" applyBorder="1" applyAlignment="1">
      <alignment wrapText="1"/>
    </xf>
    <xf numFmtId="0" fontId="3" fillId="2" borderId="31" xfId="0" quotePrefix="1" applyFont="1" applyFill="1" applyBorder="1"/>
    <xf numFmtId="0" fontId="0" fillId="0" borderId="31" xfId="0" applyBorder="1" applyAlignment="1">
      <alignment horizontal="justify" vertical="center" wrapText="1"/>
    </xf>
    <xf numFmtId="0" fontId="0" fillId="3" borderId="31" xfId="0" applyFill="1" applyBorder="1"/>
    <xf numFmtId="165" fontId="0" fillId="3" borderId="31" xfId="0" applyNumberFormat="1" applyFill="1" applyBorder="1"/>
    <xf numFmtId="0" fontId="0" fillId="0" borderId="1" xfId="0" applyBorder="1" applyAlignment="1">
      <alignment horizontal="left" vertical="top" wrapText="1"/>
    </xf>
    <xf numFmtId="0" fontId="18" fillId="5" borderId="14" xfId="0" applyFont="1" applyFill="1" applyBorder="1" applyAlignment="1">
      <alignment wrapText="1"/>
    </xf>
    <xf numFmtId="0" fontId="18" fillId="5" borderId="19" xfId="0" applyFont="1" applyFill="1" applyBorder="1"/>
    <xf numFmtId="0" fontId="18" fillId="5" borderId="16" xfId="0" applyFont="1" applyFill="1" applyBorder="1"/>
    <xf numFmtId="0" fontId="0" fillId="5" borderId="1" xfId="0" applyFill="1" applyBorder="1" applyAlignment="1">
      <alignment horizontal="justify" vertical="center" wrapText="1"/>
    </xf>
    <xf numFmtId="165" fontId="19" fillId="5" borderId="1" xfId="0" applyNumberFormat="1" applyFont="1" applyFill="1" applyBorder="1"/>
    <xf numFmtId="165" fontId="3" fillId="5" borderId="39" xfId="0" applyNumberFormat="1" applyFont="1" applyFill="1" applyBorder="1"/>
    <xf numFmtId="0" fontId="3" fillId="3" borderId="40" xfId="0" applyFont="1" applyFill="1" applyBorder="1"/>
    <xf numFmtId="165" fontId="18" fillId="5" borderId="41" xfId="0" applyNumberFormat="1" applyFont="1" applyFill="1" applyBorder="1"/>
    <xf numFmtId="165" fontId="18" fillId="5" borderId="11" xfId="0" applyNumberFormat="1" applyFont="1" applyFill="1" applyBorder="1"/>
    <xf numFmtId="165" fontId="18" fillId="5" borderId="40" xfId="0" applyNumberFormat="1" applyFont="1" applyFill="1" applyBorder="1"/>
    <xf numFmtId="9" fontId="19" fillId="3" borderId="37" xfId="0" applyNumberFormat="1" applyFont="1" applyFill="1" applyBorder="1"/>
    <xf numFmtId="0" fontId="0" fillId="3" borderId="16" xfId="0" applyFill="1" applyBorder="1" applyAlignment="1">
      <alignment wrapText="1"/>
    </xf>
    <xf numFmtId="0" fontId="0" fillId="5" borderId="18" xfId="0" applyFill="1" applyBorder="1" applyAlignment="1">
      <alignment wrapText="1"/>
    </xf>
    <xf numFmtId="0" fontId="6" fillId="5" borderId="27" xfId="0" applyFont="1" applyFill="1" applyBorder="1" applyAlignment="1">
      <alignment wrapText="1"/>
    </xf>
    <xf numFmtId="0" fontId="6" fillId="3" borderId="27" xfId="0" applyFont="1" applyFill="1" applyBorder="1" applyAlignment="1">
      <alignment wrapText="1"/>
    </xf>
    <xf numFmtId="0" fontId="6" fillId="5" borderId="27" xfId="0" applyFont="1" applyFill="1" applyBorder="1" applyAlignment="1">
      <alignment vertical="top" wrapText="1"/>
    </xf>
    <xf numFmtId="0" fontId="0" fillId="0" borderId="22" xfId="0" applyFill="1" applyBorder="1" applyAlignment="1">
      <alignment vertical="top" wrapText="1"/>
    </xf>
    <xf numFmtId="0" fontId="6" fillId="5" borderId="26" xfId="0" applyFont="1" applyFill="1" applyBorder="1" applyAlignment="1">
      <alignment vertical="top" wrapText="1"/>
    </xf>
    <xf numFmtId="0" fontId="0" fillId="5" borderId="22" xfId="0" applyFill="1" applyBorder="1" applyAlignment="1">
      <alignment vertical="top"/>
    </xf>
    <xf numFmtId="0" fontId="0" fillId="3" borderId="22" xfId="0" applyFill="1" applyBorder="1" applyAlignment="1">
      <alignment vertical="top" wrapText="1"/>
    </xf>
    <xf numFmtId="0" fontId="0" fillId="3" borderId="22" xfId="0" applyFill="1" applyBorder="1" applyAlignment="1">
      <alignment vertical="top"/>
    </xf>
    <xf numFmtId="2" fontId="0" fillId="5" borderId="22" xfId="0" applyNumberFormat="1" applyFill="1" applyBorder="1" applyAlignment="1">
      <alignment vertical="top"/>
    </xf>
    <xf numFmtId="166" fontId="0" fillId="5" borderId="23" xfId="0" applyNumberFormat="1" applyFill="1" applyBorder="1" applyAlignment="1">
      <alignment vertical="top"/>
    </xf>
    <xf numFmtId="167" fontId="0" fillId="5" borderId="22" xfId="0" applyNumberFormat="1" applyFill="1" applyBorder="1" applyAlignment="1">
      <alignment horizontal="right" vertical="top"/>
    </xf>
    <xf numFmtId="0" fontId="0" fillId="0" borderId="21" xfId="0" applyFill="1" applyBorder="1" applyAlignment="1">
      <alignment vertical="top" wrapText="1"/>
    </xf>
    <xf numFmtId="0" fontId="18" fillId="5" borderId="1" xfId="0" applyFont="1" applyFill="1" applyBorder="1"/>
    <xf numFmtId="164" fontId="18" fillId="5" borderId="1" xfId="1" applyFont="1" applyFill="1" applyBorder="1"/>
    <xf numFmtId="0" fontId="18" fillId="5" borderId="1" xfId="0" applyFont="1" applyFill="1" applyBorder="1" applyAlignment="1">
      <alignment wrapText="1"/>
    </xf>
    <xf numFmtId="0" fontId="9" fillId="6" borderId="20" xfId="0" applyFont="1" applyFill="1" applyBorder="1" applyAlignment="1">
      <alignment horizontal="center"/>
    </xf>
    <xf numFmtId="0" fontId="9" fillId="6" borderId="8" xfId="0" applyFont="1" applyFill="1" applyBorder="1" applyAlignment="1">
      <alignment horizontal="center"/>
    </xf>
    <xf numFmtId="0" fontId="6" fillId="3" borderId="27" xfId="0" applyFont="1" applyFill="1" applyBorder="1" applyAlignment="1">
      <alignment vertical="top" wrapText="1"/>
    </xf>
    <xf numFmtId="167" fontId="0" fillId="3" borderId="22" xfId="0" applyNumberFormat="1" applyFill="1" applyBorder="1" applyAlignment="1">
      <alignment vertical="top"/>
    </xf>
    <xf numFmtId="0" fontId="9" fillId="6" borderId="30" xfId="0" applyFont="1" applyFill="1" applyBorder="1"/>
    <xf numFmtId="165" fontId="9" fillId="6" borderId="17" xfId="0" applyNumberFormat="1" applyFont="1" applyFill="1" applyBorder="1"/>
    <xf numFmtId="0" fontId="9" fillId="6" borderId="14" xfId="0" applyFont="1" applyFill="1" applyBorder="1" applyAlignment="1">
      <alignment horizontal="center"/>
    </xf>
    <xf numFmtId="0" fontId="9" fillId="6" borderId="29" xfId="0" applyFont="1" applyFill="1" applyBorder="1" applyAlignment="1">
      <alignment horizontal="center"/>
    </xf>
    <xf numFmtId="0" fontId="9" fillId="6" borderId="15" xfId="0" applyFont="1" applyFill="1" applyBorder="1" applyAlignment="1">
      <alignment horizontal="center"/>
    </xf>
    <xf numFmtId="0" fontId="9" fillId="6" borderId="16" xfId="0" quotePrefix="1" applyFont="1" applyFill="1" applyBorder="1"/>
    <xf numFmtId="165" fontId="9" fillId="6" borderId="30" xfId="0" applyNumberFormat="1" applyFont="1" applyFill="1" applyBorder="1"/>
    <xf numFmtId="0" fontId="9" fillId="6" borderId="2" xfId="0" applyFont="1" applyFill="1" applyBorder="1" applyAlignment="1">
      <alignment horizontal="center"/>
    </xf>
    <xf numFmtId="0" fontId="9" fillId="6" borderId="35" xfId="0" applyFont="1" applyFill="1" applyBorder="1" applyAlignment="1">
      <alignment horizontal="center"/>
    </xf>
    <xf numFmtId="0" fontId="20" fillId="5" borderId="12" xfId="0" applyFont="1" applyFill="1" applyBorder="1" applyAlignment="1">
      <alignment horizontal="center"/>
    </xf>
    <xf numFmtId="0" fontId="20" fillId="5" borderId="13" xfId="0" applyFont="1" applyFill="1" applyBorder="1" applyAlignment="1">
      <alignment horizontal="center"/>
    </xf>
    <xf numFmtId="0" fontId="9" fillId="6" borderId="30" xfId="0" applyFont="1" applyFill="1" applyBorder="1" applyAlignment="1">
      <alignment wrapText="1"/>
    </xf>
    <xf numFmtId="0" fontId="19" fillId="3" borderId="36" xfId="0" applyFont="1" applyFill="1" applyBorder="1" applyAlignment="1">
      <alignment wrapText="1"/>
    </xf>
    <xf numFmtId="0" fontId="1" fillId="5" borderId="33" xfId="0" applyFont="1" applyFill="1" applyBorder="1"/>
    <xf numFmtId="165" fontId="3" fillId="5" borderId="32" xfId="0" applyNumberFormat="1" applyFont="1" applyFill="1" applyBorder="1"/>
    <xf numFmtId="165" fontId="19" fillId="5" borderId="31" xfId="0" applyNumberFormat="1" applyFont="1" applyFill="1" applyBorder="1"/>
    <xf numFmtId="165" fontId="25" fillId="5" borderId="1" xfId="0" applyNumberFormat="1" applyFont="1" applyFill="1" applyBorder="1"/>
    <xf numFmtId="165" fontId="26" fillId="5" borderId="1" xfId="0" applyNumberFormat="1" applyFont="1" applyFill="1" applyBorder="1"/>
    <xf numFmtId="166" fontId="8" fillId="5" borderId="24" xfId="0" applyNumberFormat="1" applyFont="1" applyFill="1" applyBorder="1"/>
    <xf numFmtId="0" fontId="9" fillId="5" borderId="27" xfId="0" applyFont="1" applyFill="1" applyBorder="1" applyAlignment="1">
      <alignment wrapText="1"/>
    </xf>
    <xf numFmtId="0" fontId="8" fillId="5" borderId="25" xfId="0" applyFont="1" applyFill="1" applyBorder="1" applyAlignment="1">
      <alignment horizontal="center"/>
    </xf>
    <xf numFmtId="0" fontId="9" fillId="5" borderId="28" xfId="0" applyFont="1" applyFill="1" applyBorder="1" applyAlignment="1">
      <alignment wrapText="1"/>
    </xf>
    <xf numFmtId="0" fontId="6" fillId="5" borderId="1" xfId="0" applyFont="1" applyFill="1" applyBorder="1" applyAlignment="1">
      <alignment vertical="top" wrapText="1"/>
    </xf>
    <xf numFmtId="0" fontId="0" fillId="5" borderId="1" xfId="0" applyFill="1" applyBorder="1"/>
    <xf numFmtId="0" fontId="9" fillId="6" borderId="33" xfId="0" applyFont="1" applyFill="1" applyBorder="1" applyAlignment="1">
      <alignment horizontal="center"/>
    </xf>
    <xf numFmtId="0" fontId="9" fillId="6" borderId="42" xfId="0" applyFont="1" applyFill="1" applyBorder="1" applyAlignment="1">
      <alignment horizontal="center"/>
    </xf>
    <xf numFmtId="0" fontId="9" fillId="6" borderId="43" xfId="0" applyFont="1" applyFill="1" applyBorder="1" applyAlignment="1">
      <alignment horizontal="center"/>
    </xf>
    <xf numFmtId="0" fontId="6" fillId="3" borderId="1" xfId="0" applyFont="1" applyFill="1" applyBorder="1" applyAlignment="1">
      <alignment wrapText="1"/>
    </xf>
    <xf numFmtId="43" fontId="1" fillId="5" borderId="1" xfId="0" applyNumberFormat="1" applyFont="1" applyFill="1" applyBorder="1"/>
    <xf numFmtId="0" fontId="3" fillId="2" borderId="31" xfId="0" applyFont="1" applyFill="1" applyBorder="1"/>
    <xf numFmtId="0" fontId="20" fillId="5" borderId="11" xfId="0" applyFont="1" applyFill="1" applyBorder="1" applyAlignment="1">
      <alignment horizontal="center"/>
    </xf>
    <xf numFmtId="0" fontId="20" fillId="5" borderId="12" xfId="0" applyFont="1" applyFill="1" applyBorder="1" applyAlignment="1">
      <alignment horizontal="center"/>
    </xf>
    <xf numFmtId="0" fontId="20" fillId="5" borderId="13" xfId="0" applyFont="1" applyFill="1" applyBorder="1" applyAlignment="1">
      <alignment horizontal="center"/>
    </xf>
    <xf numFmtId="0" fontId="1" fillId="3" borderId="0" xfId="0" applyFont="1" applyFill="1"/>
    <xf numFmtId="0" fontId="1" fillId="5" borderId="0" xfId="0" applyFont="1" applyFill="1" applyAlignment="1">
      <alignment wrapText="1"/>
    </xf>
    <xf numFmtId="0" fontId="1" fillId="5" borderId="0" xfId="0" applyFont="1" applyFill="1"/>
    <xf numFmtId="0" fontId="3" fillId="7" borderId="0" xfId="0" applyFont="1" applyFill="1" applyAlignment="1">
      <alignment horizontal="left" wrapText="1"/>
    </xf>
    <xf numFmtId="0" fontId="12" fillId="6" borderId="34" xfId="0" applyFont="1" applyFill="1" applyBorder="1" applyAlignment="1">
      <alignment horizontal="center" vertical="center"/>
    </xf>
    <xf numFmtId="0" fontId="12" fillId="6" borderId="38" xfId="0" applyFont="1" applyFill="1" applyBorder="1" applyAlignment="1">
      <alignment horizontal="center" vertical="center"/>
    </xf>
    <xf numFmtId="0" fontId="23" fillId="6" borderId="0" xfId="0" applyFont="1" applyFill="1" applyAlignment="1">
      <alignment horizontal="center"/>
    </xf>
    <xf numFmtId="0" fontId="3" fillId="0" borderId="6" xfId="0" applyFont="1" applyBorder="1" applyAlignment="1">
      <alignment horizontal="left" vertical="top"/>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20" fillId="5" borderId="11" xfId="0" applyFont="1" applyFill="1" applyBorder="1" applyAlignment="1">
      <alignment horizontal="center"/>
    </xf>
    <xf numFmtId="0" fontId="20" fillId="5" borderId="12" xfId="0" applyFont="1" applyFill="1" applyBorder="1" applyAlignment="1">
      <alignment horizontal="center"/>
    </xf>
    <xf numFmtId="0" fontId="20" fillId="5" borderId="13" xfId="0" applyFont="1" applyFill="1" applyBorder="1" applyAlignment="1">
      <alignment horizontal="center"/>
    </xf>
    <xf numFmtId="0" fontId="7" fillId="0" borderId="3" xfId="0" applyFont="1" applyBorder="1" applyAlignment="1">
      <alignment horizontal="left" vertical="center" wrapText="1"/>
    </xf>
    <xf numFmtId="0" fontId="7" fillId="0" borderId="0" xfId="0" applyFont="1" applyBorder="1" applyAlignment="1">
      <alignment horizontal="left" vertical="center" wrapText="1"/>
    </xf>
    <xf numFmtId="0" fontId="7" fillId="0" borderId="4" xfId="0" applyFont="1" applyBorder="1" applyAlignment="1">
      <alignment horizontal="left" vertical="center" wrapText="1"/>
    </xf>
    <xf numFmtId="0" fontId="16" fillId="2" borderId="1" xfId="0" applyFont="1" applyFill="1" applyBorder="1" applyAlignment="1">
      <alignment horizontal="right" vertical="center" wrapText="1"/>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0" xfId="0" applyFont="1" applyFill="1" applyBorder="1" applyAlignment="1">
      <alignment horizontal="center" vertical="center"/>
    </xf>
    <xf numFmtId="0" fontId="0" fillId="0" borderId="0" xfId="0" applyAlignment="1">
      <alignment horizontal="left" vertical="top" wrapText="1"/>
    </xf>
    <xf numFmtId="0" fontId="16" fillId="6" borderId="0" xfId="0" applyFont="1" applyFill="1" applyAlignment="1">
      <alignment horizontal="center"/>
    </xf>
    <xf numFmtId="0" fontId="0" fillId="0" borderId="0" xfId="0" applyAlignment="1">
      <alignment wrapText="1"/>
    </xf>
    <xf numFmtId="0" fontId="0" fillId="0" borderId="0" xfId="0" applyAlignment="1"/>
    <xf numFmtId="0" fontId="13" fillId="0" borderId="0" xfId="0" applyFont="1" applyAlignment="1">
      <alignment horizontal="left" vertical="center" wrapText="1"/>
    </xf>
    <xf numFmtId="0" fontId="21" fillId="0" borderId="0" xfId="0" applyFont="1" applyAlignment="1">
      <alignment horizontal="left" vertical="top" wrapText="1"/>
    </xf>
    <xf numFmtId="0" fontId="21" fillId="0" borderId="0" xfId="0" applyFont="1" applyAlignment="1">
      <alignment horizontal="left" vertical="top"/>
    </xf>
    <xf numFmtId="0" fontId="14" fillId="6" borderId="0" xfId="0" applyFont="1" applyFill="1" applyAlignment="1">
      <alignment horizontal="center" vertical="center"/>
    </xf>
    <xf numFmtId="0" fontId="22" fillId="0" borderId="0" xfId="0" applyFont="1" applyAlignment="1">
      <alignment horizontal="center" vertical="center" wrapText="1"/>
    </xf>
    <xf numFmtId="43" fontId="1" fillId="5" borderId="1" xfId="0" applyNumberFormat="1" applyFont="1" applyFill="1" applyBorder="1" applyAlignment="1"/>
  </cellXfs>
  <cellStyles count="4">
    <cellStyle name="Millares 4" xfId="3"/>
    <cellStyle name="Moneda" xfId="1" builtinId="4"/>
    <cellStyle name="Normal" xfId="0" builtinId="0"/>
    <cellStyle name="Normal 7"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hyperlink" Target="#CALCULO_TARIFA!A1"/><Relationship Id="rId1" Type="http://schemas.openxmlformats.org/officeDocument/2006/relationships/hyperlink" Target="#COSTOS!F5"/><Relationship Id="rId5" Type="http://schemas.openxmlformats.org/officeDocument/2006/relationships/hyperlink" Target="#TARIFA_SEGUN_DEMANDA!B3"/><Relationship Id="rId4" Type="http://schemas.openxmlformats.org/officeDocument/2006/relationships/hyperlink" Target="#ANALISIS_SENSIBILIDAD!B6"/></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drawing1.xml><?xml version="1.0" encoding="utf-8"?>
<xdr:wsDr xmlns:xdr="http://schemas.openxmlformats.org/drawingml/2006/spreadsheetDrawing" xmlns:a="http://schemas.openxmlformats.org/drawingml/2006/main">
  <xdr:twoCellAnchor>
    <xdr:from>
      <xdr:col>1</xdr:col>
      <xdr:colOff>57149</xdr:colOff>
      <xdr:row>9</xdr:row>
      <xdr:rowOff>133350</xdr:rowOff>
    </xdr:from>
    <xdr:to>
      <xdr:col>3</xdr:col>
      <xdr:colOff>495300</xdr:colOff>
      <xdr:row>13</xdr:row>
      <xdr:rowOff>0</xdr:rowOff>
    </xdr:to>
    <xdr:sp macro="" textlink="">
      <xdr:nvSpPr>
        <xdr:cNvPr id="2" name="Rectángulo redondeado 1">
          <a:hlinkClick xmlns:r="http://schemas.openxmlformats.org/officeDocument/2006/relationships" r:id="rId1"/>
        </xdr:cNvPr>
        <xdr:cNvSpPr/>
      </xdr:nvSpPr>
      <xdr:spPr>
        <a:xfrm>
          <a:off x="819149" y="1990725"/>
          <a:ext cx="1962151" cy="628650"/>
        </a:xfrm>
        <a:prstGeom prst="roundRect">
          <a:avLst/>
        </a:prstGeom>
        <a:scene3d>
          <a:camera prst="orthographicFront"/>
          <a:lightRig rig="threePt" dir="t"/>
        </a:scene3d>
        <a:sp3d>
          <a:bevelT w="114300" prst="artDeco"/>
        </a:sp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b="1" i="1"/>
            <a:t>Costos</a:t>
          </a:r>
        </a:p>
      </xdr:txBody>
    </xdr:sp>
    <xdr:clientData/>
  </xdr:twoCellAnchor>
  <xdr:twoCellAnchor>
    <xdr:from>
      <xdr:col>1</xdr:col>
      <xdr:colOff>57149</xdr:colOff>
      <xdr:row>14</xdr:row>
      <xdr:rowOff>38100</xdr:rowOff>
    </xdr:from>
    <xdr:to>
      <xdr:col>3</xdr:col>
      <xdr:colOff>495300</xdr:colOff>
      <xdr:row>17</xdr:row>
      <xdr:rowOff>95250</xdr:rowOff>
    </xdr:to>
    <xdr:sp macro="" textlink="">
      <xdr:nvSpPr>
        <xdr:cNvPr id="3" name="Rectángulo redondeado 2">
          <a:hlinkClick xmlns:r="http://schemas.openxmlformats.org/officeDocument/2006/relationships" r:id="rId2"/>
        </xdr:cNvPr>
        <xdr:cNvSpPr/>
      </xdr:nvSpPr>
      <xdr:spPr>
        <a:xfrm>
          <a:off x="819149" y="2847975"/>
          <a:ext cx="1962151" cy="628650"/>
        </a:xfrm>
        <a:prstGeom prst="roundRect">
          <a:avLst/>
        </a:prstGeom>
        <a:scene3d>
          <a:camera prst="orthographicFront"/>
          <a:lightRig rig="threePt" dir="t"/>
        </a:scene3d>
        <a:sp3d>
          <a:bevelT w="114300" prst="artDeco"/>
        </a:sp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b="1" i="1"/>
            <a:t>Cálculo</a:t>
          </a:r>
          <a:r>
            <a:rPr lang="es-GT" sz="1600" b="1" i="1" baseline="0"/>
            <a:t> de tarifa</a:t>
          </a:r>
          <a:endParaRPr lang="es-GT" sz="1600" b="1" i="1"/>
        </a:p>
      </xdr:txBody>
    </xdr:sp>
    <xdr:clientData/>
  </xdr:twoCellAnchor>
  <xdr:twoCellAnchor editAs="oneCell">
    <xdr:from>
      <xdr:col>1</xdr:col>
      <xdr:colOff>95250</xdr:colOff>
      <xdr:row>1</xdr:row>
      <xdr:rowOff>57150</xdr:rowOff>
    </xdr:from>
    <xdr:to>
      <xdr:col>8</xdr:col>
      <xdr:colOff>161925</xdr:colOff>
      <xdr:row>7</xdr:row>
      <xdr:rowOff>171450</xdr:rowOff>
    </xdr:to>
    <xdr:pic>
      <xdr:nvPicPr>
        <xdr:cNvPr id="4" name="Imagen 3" descr="TODOS"/>
        <xdr:cNvPicPr/>
      </xdr:nvPicPr>
      <xdr:blipFill>
        <a:blip xmlns:r="http://schemas.openxmlformats.org/officeDocument/2006/relationships" r:embed="rId3" cstate="print"/>
        <a:srcRect/>
        <a:stretch>
          <a:fillRect/>
        </a:stretch>
      </xdr:blipFill>
      <xdr:spPr bwMode="auto">
        <a:xfrm>
          <a:off x="857250" y="390525"/>
          <a:ext cx="5400675" cy="1257300"/>
        </a:xfrm>
        <a:prstGeom prst="rect">
          <a:avLst/>
        </a:prstGeom>
        <a:noFill/>
        <a:ln w="9525">
          <a:noFill/>
          <a:miter lim="800000"/>
          <a:headEnd/>
          <a:tailEnd/>
        </a:ln>
      </xdr:spPr>
    </xdr:pic>
    <xdr:clientData/>
  </xdr:twoCellAnchor>
  <xdr:twoCellAnchor>
    <xdr:from>
      <xdr:col>1</xdr:col>
      <xdr:colOff>38100</xdr:colOff>
      <xdr:row>18</xdr:row>
      <xdr:rowOff>104775</xdr:rowOff>
    </xdr:from>
    <xdr:to>
      <xdr:col>3</xdr:col>
      <xdr:colOff>476251</xdr:colOff>
      <xdr:row>21</xdr:row>
      <xdr:rowOff>161925</xdr:rowOff>
    </xdr:to>
    <xdr:sp macro="" textlink="">
      <xdr:nvSpPr>
        <xdr:cNvPr id="5" name="Rectángulo redondeado 4">
          <a:hlinkClick xmlns:r="http://schemas.openxmlformats.org/officeDocument/2006/relationships" r:id="rId4"/>
        </xdr:cNvPr>
        <xdr:cNvSpPr/>
      </xdr:nvSpPr>
      <xdr:spPr>
        <a:xfrm>
          <a:off x="800100" y="3676650"/>
          <a:ext cx="1962151" cy="628650"/>
        </a:xfrm>
        <a:prstGeom prst="roundRect">
          <a:avLst/>
        </a:prstGeom>
        <a:scene3d>
          <a:camera prst="orthographicFront"/>
          <a:lightRig rig="threePt" dir="t"/>
        </a:scene3d>
        <a:sp3d>
          <a:bevelT w="114300" prst="artDeco"/>
        </a:sp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b="1" i="1"/>
            <a:t>Análisis </a:t>
          </a:r>
          <a:r>
            <a:rPr lang="es-GT" sz="1600" b="1" i="1" baseline="0"/>
            <a:t>Sensibilidad</a:t>
          </a:r>
          <a:endParaRPr lang="es-GT" sz="1600" b="1" i="1"/>
        </a:p>
      </xdr:txBody>
    </xdr:sp>
    <xdr:clientData/>
  </xdr:twoCellAnchor>
  <xdr:twoCellAnchor>
    <xdr:from>
      <xdr:col>1</xdr:col>
      <xdr:colOff>36194</xdr:colOff>
      <xdr:row>22</xdr:row>
      <xdr:rowOff>171450</xdr:rowOff>
    </xdr:from>
    <xdr:to>
      <xdr:col>3</xdr:col>
      <xdr:colOff>504825</xdr:colOff>
      <xdr:row>26</xdr:row>
      <xdr:rowOff>38100</xdr:rowOff>
    </xdr:to>
    <xdr:sp macro="" textlink="">
      <xdr:nvSpPr>
        <xdr:cNvPr id="6" name="Rectángulo redondeado 5">
          <a:hlinkClick xmlns:r="http://schemas.openxmlformats.org/officeDocument/2006/relationships" r:id="rId5"/>
        </xdr:cNvPr>
        <xdr:cNvSpPr/>
      </xdr:nvSpPr>
      <xdr:spPr>
        <a:xfrm>
          <a:off x="828674" y="4339590"/>
          <a:ext cx="2053591" cy="598170"/>
        </a:xfrm>
        <a:prstGeom prst="roundRect">
          <a:avLst/>
        </a:prstGeom>
        <a:scene3d>
          <a:camera prst="orthographicFront"/>
          <a:lightRig rig="threePt" dir="t"/>
        </a:scene3d>
        <a:sp3d>
          <a:bevelT w="114300" prst="artDeco"/>
        </a:sp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b="1" i="1"/>
            <a:t>Tarifa</a:t>
          </a:r>
          <a:r>
            <a:rPr lang="es-GT" sz="1600" b="1" i="1" baseline="0"/>
            <a:t> - Demanda</a:t>
          </a:r>
          <a:endParaRPr lang="es-GT" sz="1600" b="1" i="1"/>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175260</xdr:colOff>
      <xdr:row>2</xdr:row>
      <xdr:rowOff>7620</xdr:rowOff>
    </xdr:from>
    <xdr:to>
      <xdr:col>9</xdr:col>
      <xdr:colOff>613411</xdr:colOff>
      <xdr:row>4</xdr:row>
      <xdr:rowOff>434340</xdr:rowOff>
    </xdr:to>
    <xdr:sp macro="" textlink="">
      <xdr:nvSpPr>
        <xdr:cNvPr id="2" name="Rectángulo redondeado 1">
          <a:hlinkClick xmlns:r="http://schemas.openxmlformats.org/officeDocument/2006/relationships" r:id="rId1"/>
        </xdr:cNvPr>
        <xdr:cNvSpPr/>
      </xdr:nvSpPr>
      <xdr:spPr>
        <a:xfrm>
          <a:off x="12153900" y="426720"/>
          <a:ext cx="2023111" cy="800100"/>
        </a:xfrm>
        <a:prstGeom prst="roundRect">
          <a:avLst/>
        </a:prstGeom>
        <a:scene3d>
          <a:camera prst="orthographicFront"/>
          <a:lightRig rig="threePt" dir="t"/>
        </a:scene3d>
        <a:sp3d>
          <a:bevelT w="114300" prst="artDeco"/>
        </a:sp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b="1" i="1"/>
            <a:t>Menú</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243840</xdr:colOff>
      <xdr:row>3</xdr:row>
      <xdr:rowOff>0</xdr:rowOff>
    </xdr:from>
    <xdr:to>
      <xdr:col>5</xdr:col>
      <xdr:colOff>681189</xdr:colOff>
      <xdr:row>6</xdr:row>
      <xdr:rowOff>0</xdr:rowOff>
    </xdr:to>
    <xdr:sp macro="" textlink="">
      <xdr:nvSpPr>
        <xdr:cNvPr id="3" name="Rectángulo redondeado 1">
          <a:hlinkClick xmlns:r="http://schemas.openxmlformats.org/officeDocument/2006/relationships" r:id="rId1"/>
        </xdr:cNvPr>
        <xdr:cNvSpPr/>
      </xdr:nvSpPr>
      <xdr:spPr>
        <a:xfrm>
          <a:off x="8724900" y="601980"/>
          <a:ext cx="2022309" cy="797693"/>
        </a:xfrm>
        <a:prstGeom prst="roundRect">
          <a:avLst/>
        </a:prstGeom>
        <a:scene3d>
          <a:camera prst="orthographicFront"/>
          <a:lightRig rig="threePt" dir="t"/>
        </a:scene3d>
        <a:sp3d>
          <a:bevelT w="114300" prst="artDeco"/>
        </a:sp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b="1" i="1"/>
            <a:t>Menú</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327660</xdr:colOff>
      <xdr:row>3</xdr:row>
      <xdr:rowOff>7620</xdr:rowOff>
    </xdr:from>
    <xdr:to>
      <xdr:col>5</xdr:col>
      <xdr:colOff>765811</xdr:colOff>
      <xdr:row>4</xdr:row>
      <xdr:rowOff>342900</xdr:rowOff>
    </xdr:to>
    <xdr:sp macro="" textlink="">
      <xdr:nvSpPr>
        <xdr:cNvPr id="2" name="Rectángulo redondeado 1">
          <a:hlinkClick xmlns:r="http://schemas.openxmlformats.org/officeDocument/2006/relationships" r:id="rId1"/>
        </xdr:cNvPr>
        <xdr:cNvSpPr/>
      </xdr:nvSpPr>
      <xdr:spPr>
        <a:xfrm>
          <a:off x="9928860" y="655320"/>
          <a:ext cx="2023111" cy="525780"/>
        </a:xfrm>
        <a:prstGeom prst="roundRect">
          <a:avLst/>
        </a:prstGeom>
        <a:scene3d>
          <a:camera prst="orthographicFront"/>
          <a:lightRig rig="threePt" dir="t"/>
        </a:scene3d>
        <a:sp3d>
          <a:bevelT w="114300" prst="artDeco"/>
        </a:sp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b="1" i="1"/>
            <a:t>Menú</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403860</xdr:colOff>
      <xdr:row>1</xdr:row>
      <xdr:rowOff>175261</xdr:rowOff>
    </xdr:from>
    <xdr:to>
      <xdr:col>6</xdr:col>
      <xdr:colOff>49531</xdr:colOff>
      <xdr:row>4</xdr:row>
      <xdr:rowOff>228601</xdr:rowOff>
    </xdr:to>
    <xdr:sp macro="" textlink="">
      <xdr:nvSpPr>
        <xdr:cNvPr id="2" name="Rectángulo redondeado 1">
          <a:hlinkClick xmlns:r="http://schemas.openxmlformats.org/officeDocument/2006/relationships" r:id="rId1"/>
        </xdr:cNvPr>
        <xdr:cNvSpPr/>
      </xdr:nvSpPr>
      <xdr:spPr>
        <a:xfrm>
          <a:off x="11029527" y="446194"/>
          <a:ext cx="2033271" cy="756074"/>
        </a:xfrm>
        <a:prstGeom prst="roundRect">
          <a:avLst/>
        </a:prstGeom>
        <a:scene3d>
          <a:camera prst="orthographicFront"/>
          <a:lightRig rig="threePt" dir="t"/>
        </a:scene3d>
        <a:sp3d>
          <a:bevelT w="114300" prst="artDeco"/>
        </a:sp3d>
      </xdr:spPr>
      <xdr:style>
        <a:lnRef idx="0">
          <a:schemeClr val="accent5"/>
        </a:lnRef>
        <a:fillRef idx="3">
          <a:schemeClr val="accent5"/>
        </a:fillRef>
        <a:effectRef idx="3">
          <a:schemeClr val="accent5"/>
        </a:effectRef>
        <a:fontRef idx="minor">
          <a:schemeClr val="lt1"/>
        </a:fontRef>
      </xdr:style>
      <xdr:txBody>
        <a:bodyPr vertOverflow="clip" horzOverflow="clip" rtlCol="0" anchor="ctr"/>
        <a:lstStyle/>
        <a:p>
          <a:pPr algn="ctr"/>
          <a:r>
            <a:rPr lang="es-GT" sz="1600" b="1" i="1"/>
            <a:t>Menú</a:t>
          </a:r>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jecutiv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8575" cap="flat" cmpd="sng" algn="ctr">
          <a:solidFill>
            <a:schemeClr val="phClr"/>
          </a:solidFill>
          <a:prstDash val="solid"/>
        </a:ln>
        <a:ln w="508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Hoja1">
    <pageSetUpPr fitToPage="1"/>
  </sheetPr>
  <dimension ref="A1:S39"/>
  <sheetViews>
    <sheetView showGridLines="0" showRowColHeaders="0" topLeftCell="A16" zoomScaleNormal="100" workbookViewId="0"/>
  </sheetViews>
  <sheetFormatPr baseColWidth="10" defaultRowHeight="15"/>
  <sheetData>
    <row r="1" spans="1:19" ht="26.25">
      <c r="A1" s="20" t="s">
        <v>34</v>
      </c>
      <c r="B1" s="21"/>
      <c r="C1" s="21"/>
      <c r="D1" s="21"/>
      <c r="E1" s="21"/>
      <c r="F1" s="21"/>
      <c r="G1" s="21"/>
      <c r="H1" s="21"/>
      <c r="I1" s="21"/>
      <c r="J1" s="21"/>
      <c r="K1" s="21"/>
      <c r="L1" s="21"/>
      <c r="M1" s="21"/>
      <c r="N1" s="21"/>
      <c r="O1" s="21"/>
      <c r="P1" s="21"/>
      <c r="Q1" s="21"/>
      <c r="R1" s="21"/>
      <c r="S1" s="21"/>
    </row>
    <row r="2" spans="1:19">
      <c r="A2" s="21"/>
      <c r="B2" s="21"/>
      <c r="C2" s="21"/>
      <c r="D2" s="21"/>
      <c r="E2" s="21"/>
      <c r="F2" s="21"/>
      <c r="G2" s="21"/>
      <c r="H2" s="21"/>
      <c r="I2" s="21"/>
      <c r="J2" s="21"/>
      <c r="K2" s="21"/>
      <c r="L2" s="21"/>
      <c r="M2" s="21"/>
      <c r="N2" s="21"/>
      <c r="O2" s="21"/>
      <c r="P2" s="21"/>
      <c r="Q2" s="21"/>
      <c r="R2" s="21"/>
      <c r="S2" s="21"/>
    </row>
    <row r="3" spans="1:19">
      <c r="A3" s="21"/>
      <c r="B3" s="21"/>
      <c r="C3" s="21"/>
      <c r="D3" s="21"/>
      <c r="E3" s="21"/>
      <c r="F3" s="21"/>
      <c r="G3" s="21"/>
      <c r="H3" s="21"/>
      <c r="I3" s="21"/>
      <c r="J3" s="21"/>
      <c r="K3" s="21"/>
      <c r="L3" s="21"/>
      <c r="M3" s="21"/>
      <c r="N3" s="21"/>
      <c r="O3" s="21"/>
      <c r="P3" s="21"/>
      <c r="Q3" s="21"/>
      <c r="R3" s="21"/>
      <c r="S3" s="21"/>
    </row>
    <row r="4" spans="1:19">
      <c r="A4" s="21"/>
      <c r="B4" s="21"/>
      <c r="C4" s="21"/>
      <c r="D4" s="21"/>
      <c r="E4" s="21"/>
      <c r="F4" s="21"/>
      <c r="G4" s="21"/>
      <c r="H4" s="21"/>
      <c r="I4" s="21"/>
      <c r="J4" s="21"/>
      <c r="K4" s="21"/>
      <c r="L4" s="21"/>
      <c r="M4" s="21"/>
      <c r="N4" s="21"/>
      <c r="O4" s="21"/>
      <c r="P4" s="21"/>
      <c r="Q4" s="21"/>
      <c r="R4" s="21"/>
      <c r="S4" s="21"/>
    </row>
    <row r="5" spans="1:19">
      <c r="A5" s="21"/>
      <c r="B5" s="21"/>
      <c r="C5" s="21"/>
      <c r="D5" s="21"/>
      <c r="E5" s="21"/>
      <c r="F5" s="21"/>
      <c r="G5" s="21"/>
      <c r="H5" s="21"/>
      <c r="I5" s="21"/>
      <c r="J5" s="21"/>
      <c r="K5" s="21"/>
      <c r="L5" s="21"/>
      <c r="M5" s="21"/>
      <c r="N5" s="21"/>
      <c r="O5" s="21"/>
      <c r="P5" s="21"/>
      <c r="Q5" s="21"/>
      <c r="R5" s="21"/>
      <c r="S5" s="21"/>
    </row>
    <row r="6" spans="1:19">
      <c r="A6" s="21"/>
      <c r="B6" s="21"/>
      <c r="C6" s="21"/>
      <c r="D6" s="21"/>
      <c r="E6" s="21"/>
      <c r="F6" s="21"/>
      <c r="G6" s="21"/>
      <c r="H6" s="21"/>
      <c r="I6" s="21"/>
      <c r="J6" s="21"/>
      <c r="K6" s="21"/>
      <c r="L6" s="21"/>
      <c r="M6" s="21"/>
      <c r="N6" s="21"/>
      <c r="O6" s="21"/>
      <c r="P6" s="21"/>
      <c r="Q6" s="21"/>
      <c r="R6" s="21"/>
      <c r="S6" s="21"/>
    </row>
    <row r="7" spans="1:19">
      <c r="A7" s="21"/>
      <c r="B7" s="21"/>
      <c r="C7" s="21"/>
      <c r="D7" s="21"/>
      <c r="E7" s="21"/>
      <c r="F7" s="21"/>
      <c r="G7" s="21"/>
      <c r="H7" s="21"/>
      <c r="I7" s="21"/>
      <c r="J7" s="21"/>
      <c r="K7" s="21"/>
      <c r="L7" s="21"/>
      <c r="M7" s="21"/>
      <c r="N7" s="21"/>
      <c r="O7" s="21"/>
      <c r="P7" s="21"/>
      <c r="Q7" s="21"/>
      <c r="R7" s="21"/>
      <c r="S7" s="21"/>
    </row>
    <row r="8" spans="1:19">
      <c r="A8" s="21"/>
      <c r="B8" s="21"/>
      <c r="C8" s="21"/>
      <c r="D8" s="21"/>
      <c r="E8" s="21"/>
      <c r="F8" s="21"/>
      <c r="G8" s="21"/>
      <c r="H8" s="21"/>
      <c r="I8" s="21"/>
      <c r="J8" s="21"/>
      <c r="K8" s="21"/>
      <c r="L8" s="21"/>
      <c r="M8" s="21"/>
      <c r="N8" s="21"/>
      <c r="O8" s="21"/>
      <c r="P8" s="21"/>
      <c r="Q8" s="21"/>
      <c r="R8" s="21"/>
      <c r="S8" s="21"/>
    </row>
    <row r="9" spans="1:19">
      <c r="A9" s="21"/>
      <c r="B9" s="21"/>
      <c r="C9" s="21"/>
      <c r="D9" s="21"/>
      <c r="E9" s="21"/>
      <c r="F9" s="21"/>
      <c r="G9" s="21"/>
      <c r="H9" s="21"/>
      <c r="I9" s="21"/>
      <c r="J9" s="21"/>
      <c r="K9" s="21"/>
      <c r="L9" s="21"/>
      <c r="M9" s="21"/>
      <c r="N9" s="21"/>
      <c r="O9" s="21"/>
      <c r="P9" s="21"/>
      <c r="Q9" s="21"/>
      <c r="R9" s="21"/>
      <c r="S9" s="21"/>
    </row>
    <row r="10" spans="1:19">
      <c r="A10" s="21"/>
      <c r="B10" s="21"/>
      <c r="C10" s="21"/>
      <c r="D10" s="21"/>
      <c r="E10" s="21"/>
      <c r="F10" s="21"/>
      <c r="G10" s="21"/>
      <c r="H10" s="21"/>
      <c r="I10" s="21"/>
      <c r="J10" s="21"/>
      <c r="K10" s="21"/>
      <c r="L10" s="21"/>
      <c r="M10" s="21"/>
      <c r="N10" s="21"/>
      <c r="O10" s="21"/>
      <c r="P10" s="21"/>
      <c r="Q10" s="21"/>
      <c r="R10" s="21"/>
      <c r="S10" s="21"/>
    </row>
    <row r="11" spans="1:19">
      <c r="A11" s="21"/>
      <c r="B11" s="21"/>
      <c r="C11" s="21"/>
      <c r="D11" s="21"/>
      <c r="E11" s="21"/>
      <c r="F11" s="21"/>
      <c r="G11" s="21"/>
      <c r="H11" s="21"/>
      <c r="I11" s="21"/>
      <c r="J11" s="21"/>
      <c r="K11" s="21"/>
      <c r="L11" s="21"/>
      <c r="M11" s="21"/>
      <c r="N11" s="21"/>
      <c r="O11" s="21"/>
      <c r="P11" s="21"/>
      <c r="Q11" s="21"/>
      <c r="R11" s="21"/>
      <c r="S11" s="21"/>
    </row>
    <row r="12" spans="1:19">
      <c r="A12" s="21"/>
      <c r="B12" s="21"/>
      <c r="C12" s="21"/>
      <c r="D12" s="21"/>
      <c r="E12" s="21"/>
      <c r="F12" s="21"/>
      <c r="G12" s="21"/>
      <c r="H12" s="21"/>
      <c r="I12" s="21"/>
      <c r="J12" s="21"/>
      <c r="K12" s="21"/>
      <c r="L12" s="21"/>
      <c r="M12" s="21"/>
      <c r="N12" s="21"/>
      <c r="O12" s="21"/>
      <c r="P12" s="21"/>
      <c r="Q12" s="21"/>
      <c r="R12" s="21"/>
      <c r="S12" s="21"/>
    </row>
    <row r="13" spans="1:19">
      <c r="A13" s="21"/>
      <c r="B13" s="21"/>
      <c r="C13" s="21"/>
      <c r="D13" s="21"/>
      <c r="E13" s="21"/>
      <c r="F13" s="21"/>
      <c r="G13" s="21"/>
      <c r="H13" s="21"/>
      <c r="I13" s="21"/>
      <c r="J13" s="21"/>
      <c r="K13" s="21"/>
      <c r="L13" s="21"/>
      <c r="M13" s="21"/>
      <c r="N13" s="21"/>
      <c r="O13" s="21"/>
      <c r="P13" s="21"/>
      <c r="Q13" s="21"/>
      <c r="R13" s="21"/>
      <c r="S13" s="21"/>
    </row>
    <row r="14" spans="1:19">
      <c r="A14" s="21"/>
      <c r="B14" s="21"/>
      <c r="C14" s="21"/>
      <c r="D14" s="21"/>
      <c r="E14" s="21"/>
      <c r="F14" s="21"/>
      <c r="G14" s="21"/>
      <c r="H14" s="21"/>
      <c r="I14" s="21"/>
      <c r="J14" s="21"/>
      <c r="K14" s="21"/>
      <c r="L14" s="21"/>
      <c r="M14" s="21"/>
      <c r="N14" s="21"/>
      <c r="O14" s="21"/>
      <c r="P14" s="21"/>
      <c r="Q14" s="21"/>
      <c r="R14" s="21"/>
      <c r="S14" s="21"/>
    </row>
    <row r="15" spans="1:19">
      <c r="A15" s="21"/>
      <c r="B15" s="21"/>
      <c r="C15" s="21"/>
      <c r="D15" s="21"/>
      <c r="E15" s="21"/>
      <c r="F15" s="21"/>
      <c r="G15" s="21"/>
      <c r="H15" s="21"/>
      <c r="I15" s="21"/>
      <c r="J15" s="21"/>
      <c r="K15" s="21"/>
      <c r="L15" s="21"/>
      <c r="M15" s="21"/>
      <c r="N15" s="21"/>
      <c r="O15" s="21"/>
      <c r="P15" s="21"/>
      <c r="Q15" s="21"/>
      <c r="R15" s="21"/>
      <c r="S15" s="21"/>
    </row>
    <row r="16" spans="1:19">
      <c r="A16" s="21"/>
      <c r="B16" s="21"/>
      <c r="C16" s="21"/>
      <c r="D16" s="21"/>
      <c r="E16" s="21"/>
      <c r="F16" s="21"/>
      <c r="G16" s="21"/>
      <c r="H16" s="21"/>
      <c r="I16" s="21"/>
      <c r="J16" s="21"/>
      <c r="K16" s="21"/>
      <c r="L16" s="21"/>
      <c r="M16" s="21"/>
      <c r="N16" s="21"/>
      <c r="O16" s="21"/>
      <c r="P16" s="21"/>
      <c r="Q16" s="21"/>
      <c r="R16" s="21"/>
      <c r="S16" s="21"/>
    </row>
    <row r="17" spans="1:19">
      <c r="A17" s="21"/>
      <c r="B17" s="21"/>
      <c r="C17" s="21"/>
      <c r="D17" s="21"/>
      <c r="E17" s="21"/>
      <c r="F17" s="21"/>
      <c r="G17" s="21"/>
      <c r="H17" s="21"/>
      <c r="I17" s="21"/>
      <c r="J17" s="21"/>
      <c r="K17" s="21"/>
      <c r="L17" s="21"/>
      <c r="M17" s="21"/>
      <c r="N17" s="21"/>
      <c r="O17" s="21"/>
      <c r="P17" s="21"/>
      <c r="Q17" s="21"/>
      <c r="R17" s="21"/>
      <c r="S17" s="21"/>
    </row>
    <row r="18" spans="1:19">
      <c r="A18" s="21"/>
      <c r="B18" s="21"/>
      <c r="C18" s="21"/>
      <c r="D18" s="21"/>
      <c r="E18" s="21"/>
      <c r="F18" s="21"/>
      <c r="G18" s="21"/>
      <c r="H18" s="21"/>
      <c r="I18" s="21"/>
      <c r="J18" s="21"/>
      <c r="K18" s="21"/>
      <c r="L18" s="21"/>
      <c r="M18" s="21"/>
      <c r="N18" s="21"/>
      <c r="O18" s="21"/>
      <c r="P18" s="21"/>
      <c r="Q18" s="21"/>
      <c r="R18" s="21"/>
      <c r="S18" s="21"/>
    </row>
    <row r="19" spans="1:19">
      <c r="A19" s="21"/>
      <c r="B19" s="21"/>
      <c r="C19" s="21"/>
      <c r="D19" s="21"/>
      <c r="E19" s="21"/>
      <c r="F19" s="21"/>
      <c r="G19" s="21"/>
      <c r="H19" s="21"/>
      <c r="I19" s="21"/>
      <c r="J19" s="21"/>
      <c r="K19" s="21"/>
      <c r="L19" s="21"/>
      <c r="M19" s="21"/>
      <c r="N19" s="21"/>
      <c r="O19" s="21"/>
      <c r="P19" s="21"/>
      <c r="Q19" s="21"/>
      <c r="R19" s="21"/>
      <c r="S19" s="21"/>
    </row>
    <row r="20" spans="1:19">
      <c r="A20" s="21"/>
      <c r="B20" s="21"/>
      <c r="C20" s="21"/>
      <c r="D20" s="21"/>
      <c r="E20" s="21"/>
      <c r="F20" s="21"/>
      <c r="G20" s="21"/>
      <c r="H20" s="21"/>
      <c r="I20" s="21"/>
      <c r="J20" s="21"/>
      <c r="K20" s="21"/>
      <c r="L20" s="21"/>
      <c r="M20" s="21"/>
      <c r="N20" s="21"/>
      <c r="O20" s="21"/>
      <c r="P20" s="21"/>
      <c r="Q20" s="21"/>
      <c r="R20" s="21"/>
      <c r="S20" s="21"/>
    </row>
    <row r="21" spans="1:19">
      <c r="A21" s="21"/>
      <c r="B21" s="21"/>
      <c r="C21" s="21"/>
      <c r="D21" s="21"/>
      <c r="E21" s="21"/>
      <c r="F21" s="21"/>
      <c r="G21" s="21"/>
      <c r="H21" s="21"/>
      <c r="I21" s="21"/>
      <c r="J21" s="21"/>
      <c r="K21" s="21"/>
      <c r="L21" s="21"/>
      <c r="M21" s="21"/>
      <c r="N21" s="21"/>
      <c r="O21" s="21"/>
      <c r="P21" s="21"/>
      <c r="Q21" s="21"/>
      <c r="R21" s="21"/>
      <c r="S21" s="21"/>
    </row>
    <row r="22" spans="1:19">
      <c r="A22" s="21"/>
      <c r="B22" s="21"/>
      <c r="C22" s="21"/>
      <c r="D22" s="21"/>
      <c r="E22" s="21"/>
      <c r="F22" s="21"/>
      <c r="G22" s="21"/>
      <c r="H22" s="21"/>
      <c r="I22" s="21"/>
      <c r="J22" s="21"/>
      <c r="K22" s="21"/>
      <c r="L22" s="21"/>
      <c r="M22" s="21"/>
      <c r="N22" s="21"/>
      <c r="O22" s="21"/>
      <c r="P22" s="21"/>
      <c r="Q22" s="21"/>
      <c r="R22" s="21"/>
      <c r="S22" s="21"/>
    </row>
    <row r="23" spans="1:19">
      <c r="A23" s="21"/>
      <c r="B23" s="21"/>
      <c r="C23" s="21"/>
      <c r="D23" s="21"/>
      <c r="E23" s="21"/>
      <c r="F23" s="21"/>
      <c r="G23" s="21"/>
      <c r="H23" s="21"/>
      <c r="I23" s="21"/>
      <c r="J23" s="21"/>
      <c r="K23" s="21"/>
      <c r="L23" s="21"/>
      <c r="M23" s="21"/>
      <c r="N23" s="21"/>
      <c r="O23" s="21"/>
      <c r="P23" s="21"/>
      <c r="Q23" s="21"/>
      <c r="R23" s="21"/>
      <c r="S23" s="21"/>
    </row>
    <row r="24" spans="1:19">
      <c r="A24" s="21"/>
      <c r="B24" s="21"/>
      <c r="C24" s="21"/>
      <c r="D24" s="21"/>
      <c r="E24" s="21"/>
      <c r="F24" s="21"/>
      <c r="G24" s="21"/>
      <c r="H24" s="21"/>
      <c r="I24" s="21"/>
      <c r="J24" s="21"/>
      <c r="K24" s="21"/>
      <c r="L24" s="21"/>
      <c r="M24" s="21"/>
      <c r="N24" s="21"/>
      <c r="O24" s="21"/>
      <c r="P24" s="21"/>
      <c r="Q24" s="21"/>
      <c r="R24" s="21"/>
      <c r="S24" s="21"/>
    </row>
    <row r="25" spans="1:19">
      <c r="A25" s="21"/>
      <c r="B25" s="21"/>
      <c r="C25" s="21"/>
      <c r="D25" s="21"/>
      <c r="E25" s="21"/>
      <c r="F25" s="21"/>
      <c r="G25" s="21"/>
      <c r="H25" s="21"/>
      <c r="I25" s="21"/>
      <c r="J25" s="21"/>
      <c r="K25" s="21"/>
      <c r="L25" s="21"/>
      <c r="M25" s="21"/>
      <c r="N25" s="21"/>
      <c r="O25" s="21"/>
      <c r="P25" s="21"/>
      <c r="Q25" s="21"/>
      <c r="R25" s="21"/>
      <c r="S25" s="21"/>
    </row>
    <row r="26" spans="1:19">
      <c r="A26" s="21"/>
      <c r="B26" s="21"/>
      <c r="C26" s="21"/>
      <c r="D26" s="21"/>
      <c r="E26" s="21"/>
      <c r="F26" s="21"/>
      <c r="G26" s="21"/>
      <c r="H26" s="21"/>
      <c r="I26" s="21"/>
      <c r="J26" s="21"/>
      <c r="K26" s="21"/>
      <c r="L26" s="21"/>
      <c r="M26" s="21"/>
      <c r="N26" s="21"/>
      <c r="O26" s="21"/>
      <c r="P26" s="21"/>
      <c r="Q26" s="21"/>
      <c r="R26" s="21"/>
      <c r="S26" s="21"/>
    </row>
    <row r="27" spans="1:19">
      <c r="A27" s="21"/>
      <c r="B27" s="21"/>
      <c r="C27" s="21"/>
      <c r="D27" s="21"/>
      <c r="E27" s="21"/>
      <c r="F27" s="21"/>
      <c r="G27" s="21"/>
      <c r="H27" s="21"/>
      <c r="I27" s="21"/>
      <c r="J27" s="21"/>
      <c r="K27" s="21"/>
      <c r="L27" s="21"/>
      <c r="M27" s="21"/>
      <c r="N27" s="21"/>
      <c r="O27" s="21"/>
      <c r="P27" s="21"/>
      <c r="Q27" s="21"/>
      <c r="R27" s="21"/>
      <c r="S27" s="21"/>
    </row>
    <row r="28" spans="1:19" ht="30" customHeight="1">
      <c r="A28" s="97" t="s">
        <v>74</v>
      </c>
      <c r="B28" s="97"/>
      <c r="C28" s="97"/>
      <c r="D28" s="97"/>
      <c r="E28" s="97"/>
      <c r="F28" s="97"/>
      <c r="G28" s="97"/>
      <c r="H28" s="97"/>
      <c r="I28" s="97"/>
      <c r="J28" s="97"/>
      <c r="K28" s="97"/>
      <c r="L28" s="21"/>
      <c r="M28" s="21"/>
      <c r="N28" s="21"/>
      <c r="O28" s="21"/>
      <c r="P28" s="21"/>
      <c r="Q28" s="21"/>
      <c r="R28" s="21"/>
      <c r="S28" s="21"/>
    </row>
    <row r="29" spans="1:19">
      <c r="A29" s="21"/>
      <c r="B29" s="21"/>
      <c r="C29" s="21"/>
      <c r="D29" s="21"/>
      <c r="E29" s="21"/>
      <c r="F29" s="21"/>
      <c r="G29" s="21"/>
      <c r="H29" s="21"/>
      <c r="I29" s="21"/>
      <c r="J29" s="21"/>
      <c r="K29" s="21"/>
      <c r="L29" s="21"/>
      <c r="M29" s="21"/>
      <c r="N29" s="21"/>
      <c r="O29" s="21"/>
      <c r="P29" s="21"/>
      <c r="Q29" s="21"/>
      <c r="R29" s="21"/>
      <c r="S29" s="21"/>
    </row>
    <row r="30" spans="1:19">
      <c r="A30" s="21"/>
      <c r="B30" s="21"/>
      <c r="C30" s="21"/>
      <c r="D30" s="21"/>
      <c r="E30" s="21"/>
      <c r="F30" s="21"/>
      <c r="G30" s="21"/>
      <c r="H30" s="21"/>
      <c r="I30" s="21"/>
      <c r="J30" s="21"/>
      <c r="K30" s="21"/>
      <c r="L30" s="21"/>
      <c r="M30" s="21"/>
      <c r="N30" s="21"/>
      <c r="O30" s="21"/>
      <c r="P30" s="21"/>
      <c r="Q30" s="21"/>
      <c r="R30" s="21"/>
      <c r="S30" s="21"/>
    </row>
    <row r="31" spans="1:19">
      <c r="A31" s="21"/>
      <c r="B31" s="21"/>
      <c r="C31" s="21"/>
      <c r="D31" s="21"/>
      <c r="E31" s="21"/>
      <c r="F31" s="21"/>
      <c r="G31" s="21"/>
      <c r="H31" s="21"/>
      <c r="I31" s="21"/>
      <c r="J31" s="21"/>
      <c r="K31" s="21"/>
      <c r="L31" s="21"/>
      <c r="M31" s="21"/>
      <c r="N31" s="21"/>
      <c r="O31" s="21"/>
      <c r="P31" s="21"/>
      <c r="Q31" s="21"/>
      <c r="R31" s="21"/>
      <c r="S31" s="21"/>
    </row>
    <row r="32" spans="1:19">
      <c r="A32" s="21"/>
      <c r="B32" s="21"/>
      <c r="C32" s="21"/>
      <c r="D32" s="21"/>
      <c r="E32" s="21"/>
      <c r="F32" s="21"/>
      <c r="G32" s="21"/>
      <c r="H32" s="21"/>
      <c r="I32" s="21"/>
      <c r="J32" s="21"/>
      <c r="K32" s="21"/>
      <c r="L32" s="21"/>
      <c r="M32" s="21"/>
      <c r="N32" s="21"/>
      <c r="O32" s="21"/>
      <c r="P32" s="21"/>
      <c r="Q32" s="21"/>
      <c r="R32" s="21"/>
      <c r="S32" s="21"/>
    </row>
    <row r="33" spans="1:19">
      <c r="A33" s="21"/>
      <c r="B33" s="21"/>
      <c r="C33" s="21"/>
      <c r="D33" s="21"/>
      <c r="E33" s="21"/>
      <c r="F33" s="21"/>
      <c r="G33" s="21"/>
      <c r="H33" s="21"/>
      <c r="I33" s="21"/>
      <c r="J33" s="21"/>
      <c r="K33" s="21"/>
      <c r="L33" s="21"/>
      <c r="M33" s="21"/>
      <c r="N33" s="21"/>
      <c r="O33" s="21"/>
      <c r="P33" s="21"/>
      <c r="Q33" s="21"/>
      <c r="R33" s="21"/>
      <c r="S33" s="21"/>
    </row>
    <row r="34" spans="1:19">
      <c r="A34" s="21"/>
      <c r="B34" s="21"/>
      <c r="C34" s="21"/>
      <c r="D34" s="21"/>
      <c r="E34" s="21"/>
      <c r="F34" s="21"/>
      <c r="G34" s="21"/>
      <c r="H34" s="21"/>
      <c r="I34" s="21"/>
      <c r="J34" s="21"/>
      <c r="K34" s="21"/>
      <c r="L34" s="21"/>
      <c r="M34" s="21"/>
      <c r="N34" s="21"/>
      <c r="O34" s="21"/>
      <c r="P34" s="21"/>
      <c r="Q34" s="21"/>
      <c r="R34" s="21"/>
      <c r="S34" s="21"/>
    </row>
    <row r="35" spans="1:19">
      <c r="A35" s="21"/>
      <c r="B35" s="21"/>
      <c r="C35" s="21"/>
      <c r="D35" s="21"/>
      <c r="E35" s="21"/>
      <c r="F35" s="21"/>
      <c r="G35" s="21"/>
      <c r="H35" s="21"/>
      <c r="I35" s="21"/>
      <c r="J35" s="21"/>
      <c r="K35" s="21"/>
      <c r="L35" s="21"/>
      <c r="M35" s="21"/>
      <c r="N35" s="21"/>
      <c r="O35" s="21"/>
      <c r="P35" s="21"/>
      <c r="Q35" s="21"/>
      <c r="R35" s="21"/>
      <c r="S35" s="21"/>
    </row>
    <row r="36" spans="1:19">
      <c r="A36" s="21"/>
      <c r="B36" s="21"/>
      <c r="C36" s="21"/>
      <c r="D36" s="21"/>
      <c r="E36" s="21"/>
      <c r="F36" s="21"/>
      <c r="G36" s="21"/>
      <c r="H36" s="21"/>
      <c r="I36" s="21"/>
      <c r="J36" s="21"/>
      <c r="K36" s="21"/>
      <c r="L36" s="21"/>
      <c r="M36" s="21"/>
      <c r="N36" s="21"/>
      <c r="O36" s="21"/>
      <c r="P36" s="21"/>
      <c r="Q36" s="21"/>
      <c r="R36" s="21"/>
      <c r="S36" s="21"/>
    </row>
    <row r="37" spans="1:19">
      <c r="A37" s="21"/>
      <c r="B37" s="21"/>
      <c r="C37" s="21"/>
      <c r="D37" s="21"/>
      <c r="E37" s="21"/>
      <c r="F37" s="21"/>
      <c r="G37" s="21"/>
      <c r="H37" s="21"/>
      <c r="I37" s="21"/>
      <c r="J37" s="21"/>
      <c r="K37" s="21"/>
      <c r="L37" s="21"/>
      <c r="M37" s="21"/>
      <c r="N37" s="21"/>
      <c r="O37" s="21"/>
      <c r="P37" s="21"/>
      <c r="Q37" s="21"/>
      <c r="R37" s="21"/>
      <c r="S37" s="21"/>
    </row>
    <row r="38" spans="1:19">
      <c r="A38" s="21"/>
      <c r="B38" s="21"/>
      <c r="C38" s="21"/>
      <c r="D38" s="21"/>
      <c r="E38" s="21"/>
      <c r="F38" s="21"/>
      <c r="G38" s="21"/>
      <c r="H38" s="21"/>
      <c r="I38" s="21"/>
      <c r="J38" s="21"/>
      <c r="K38" s="21"/>
      <c r="L38" s="21"/>
      <c r="M38" s="21"/>
      <c r="N38" s="21"/>
      <c r="O38" s="21"/>
      <c r="P38" s="21"/>
      <c r="Q38" s="21"/>
      <c r="R38" s="21"/>
      <c r="S38" s="21"/>
    </row>
    <row r="39" spans="1:19">
      <c r="A39" s="21"/>
      <c r="B39" s="21"/>
      <c r="C39" s="21"/>
      <c r="D39" s="21"/>
      <c r="E39" s="21"/>
      <c r="F39" s="21"/>
      <c r="G39" s="21"/>
      <c r="H39" s="21"/>
      <c r="I39" s="21"/>
      <c r="J39" s="21"/>
      <c r="K39" s="21"/>
      <c r="L39" s="21"/>
      <c r="M39" s="21"/>
      <c r="N39" s="21"/>
      <c r="O39" s="21"/>
      <c r="P39" s="21"/>
      <c r="Q39" s="21"/>
      <c r="R39" s="21"/>
      <c r="S39" s="21"/>
    </row>
  </sheetData>
  <sheetProtection selectLockedCells="1" selectUnlockedCells="1"/>
  <customSheetViews>
    <customSheetView guid="{9E27D12E-B1A8-4E62-A0FF-D1390D090201}" showPageBreaks="1" showGridLines="0" showRowCol="0">
      <selection activeCell="A2" sqref="A2"/>
    </customSheetView>
  </customSheetViews>
  <mergeCells count="1">
    <mergeCell ref="A28:K28"/>
  </mergeCells>
  <pageMargins left="0.7" right="0.7" top="0.75" bottom="0.75" header="0.3" footer="0.3"/>
  <pageSetup scale="41" orientation="portrait" horizontalDpi="4294967293" verticalDpi="0" r:id="rId1"/>
  <drawing r:id="rId2"/>
</worksheet>
</file>

<file path=xl/worksheets/sheet2.xml><?xml version="1.0" encoding="utf-8"?>
<worksheet xmlns="http://schemas.openxmlformats.org/spreadsheetml/2006/main" xmlns:r="http://schemas.openxmlformats.org/officeDocument/2006/relationships">
  <sheetPr codeName="Hoja2"/>
  <dimension ref="A1:G60"/>
  <sheetViews>
    <sheetView topLeftCell="A40" zoomScale="76" zoomScaleNormal="76" workbookViewId="0">
      <selection activeCell="G37" sqref="G37"/>
    </sheetView>
  </sheetViews>
  <sheetFormatPr baseColWidth="10" defaultRowHeight="15"/>
  <cols>
    <col min="1" max="1" width="4.140625" customWidth="1"/>
    <col min="2" max="2" width="54.7109375" customWidth="1"/>
    <col min="3" max="3" width="20.85546875" customWidth="1"/>
    <col min="4" max="4" width="17.140625" customWidth="1"/>
    <col min="5" max="5" width="22.85546875" customWidth="1"/>
    <col min="6" max="6" width="24.85546875" customWidth="1"/>
    <col min="7" max="7" width="39.42578125" customWidth="1"/>
  </cols>
  <sheetData>
    <row r="1" spans="1:7" ht="21">
      <c r="A1" s="100" t="s">
        <v>118</v>
      </c>
      <c r="B1" s="100"/>
      <c r="C1" s="100"/>
      <c r="D1" s="100"/>
      <c r="E1" s="100"/>
      <c r="F1" s="100"/>
      <c r="G1" s="100"/>
    </row>
    <row r="2" spans="1:7" ht="27.6" customHeight="1" thickBot="1">
      <c r="A2" s="101" t="s">
        <v>119</v>
      </c>
      <c r="B2" s="101"/>
      <c r="C2" s="101"/>
      <c r="D2" s="101"/>
      <c r="E2" s="101"/>
      <c r="F2" s="101"/>
      <c r="G2" s="101"/>
    </row>
    <row r="3" spans="1:7" s="4" customFormat="1">
      <c r="A3" s="63" t="s">
        <v>5</v>
      </c>
      <c r="B3" s="64" t="s">
        <v>0</v>
      </c>
      <c r="C3" s="64" t="s">
        <v>1</v>
      </c>
      <c r="D3" s="64" t="s">
        <v>2</v>
      </c>
      <c r="E3" s="64" t="s">
        <v>3</v>
      </c>
      <c r="F3" s="65" t="s">
        <v>4</v>
      </c>
      <c r="G3" s="98" t="s">
        <v>75</v>
      </c>
    </row>
    <row r="4" spans="1:7" ht="30.75" thickBot="1">
      <c r="A4" s="66" t="s">
        <v>6</v>
      </c>
      <c r="B4" s="72" t="s">
        <v>90</v>
      </c>
      <c r="C4" s="61"/>
      <c r="D4" s="61"/>
      <c r="E4" s="67"/>
      <c r="F4" s="62">
        <f>SUM(F5:F15)</f>
        <v>235956.8045</v>
      </c>
      <c r="G4" s="99"/>
    </row>
    <row r="5" spans="1:7" ht="75">
      <c r="A5" s="24" t="s">
        <v>7</v>
      </c>
      <c r="B5" s="25" t="s">
        <v>120</v>
      </c>
      <c r="C5" s="26" t="s">
        <v>57</v>
      </c>
      <c r="D5" s="26">
        <v>12</v>
      </c>
      <c r="E5" s="27">
        <v>6000</v>
      </c>
      <c r="F5" s="76">
        <f>D5*E5</f>
        <v>72000</v>
      </c>
      <c r="G5" s="28" t="s">
        <v>121</v>
      </c>
    </row>
    <row r="6" spans="1:7">
      <c r="A6" s="90" t="s">
        <v>8</v>
      </c>
      <c r="B6" s="25" t="s">
        <v>106</v>
      </c>
      <c r="C6" s="26" t="s">
        <v>57</v>
      </c>
      <c r="D6" s="26">
        <v>12</v>
      </c>
      <c r="E6" s="27">
        <v>661.25</v>
      </c>
      <c r="F6" s="76">
        <f>D6*E6</f>
        <v>7935</v>
      </c>
      <c r="G6" s="28"/>
    </row>
    <row r="7" spans="1:7" ht="60">
      <c r="A7" s="6" t="s">
        <v>9</v>
      </c>
      <c r="B7" s="22" t="s">
        <v>76</v>
      </c>
      <c r="C7" s="13" t="s">
        <v>57</v>
      </c>
      <c r="D7" s="13">
        <v>12</v>
      </c>
      <c r="E7" s="14">
        <v>2800</v>
      </c>
      <c r="F7" s="33">
        <f t="shared" ref="F7:F15" si="0">D7*E7</f>
        <v>33600</v>
      </c>
      <c r="G7" s="28" t="s">
        <v>86</v>
      </c>
    </row>
    <row r="8" spans="1:7" ht="60">
      <c r="A8" s="6" t="s">
        <v>107</v>
      </c>
      <c r="B8" s="22" t="s">
        <v>77</v>
      </c>
      <c r="C8" s="13" t="s">
        <v>57</v>
      </c>
      <c r="D8" s="13">
        <v>12</v>
      </c>
      <c r="E8" s="14">
        <v>2800</v>
      </c>
      <c r="F8" s="33">
        <f t="shared" si="0"/>
        <v>33600</v>
      </c>
      <c r="G8" s="28" t="s">
        <v>78</v>
      </c>
    </row>
    <row r="9" spans="1:7">
      <c r="A9" s="6" t="s">
        <v>10</v>
      </c>
      <c r="B9" s="32" t="s">
        <v>46</v>
      </c>
      <c r="C9" s="91" t="s">
        <v>109</v>
      </c>
      <c r="D9" s="70"/>
      <c r="E9" s="71"/>
      <c r="F9" s="33">
        <f>SUM(E5:E8)*2</f>
        <v>24522.5</v>
      </c>
      <c r="G9" s="28" t="s">
        <v>81</v>
      </c>
    </row>
    <row r="10" spans="1:7">
      <c r="A10" s="6" t="s">
        <v>11</v>
      </c>
      <c r="B10" s="32" t="s">
        <v>116</v>
      </c>
      <c r="C10" s="91" t="s">
        <v>110</v>
      </c>
      <c r="D10" s="70"/>
      <c r="E10" s="71"/>
      <c r="F10" s="33">
        <f>SUM(F5:F8)*0.1067</f>
        <v>15699.3045</v>
      </c>
      <c r="G10" s="28" t="s">
        <v>79</v>
      </c>
    </row>
    <row r="11" spans="1:7">
      <c r="A11" s="6"/>
      <c r="B11" s="32" t="s">
        <v>111</v>
      </c>
      <c r="C11" s="91" t="s">
        <v>108</v>
      </c>
      <c r="D11" s="92"/>
      <c r="E11" s="93"/>
      <c r="F11" s="33"/>
      <c r="G11" s="28"/>
    </row>
    <row r="12" spans="1:7">
      <c r="A12" s="6" t="s">
        <v>12</v>
      </c>
      <c r="B12" s="22" t="s">
        <v>95</v>
      </c>
      <c r="C12" s="13" t="s">
        <v>57</v>
      </c>
      <c r="D12" s="13">
        <v>12</v>
      </c>
      <c r="E12" s="14">
        <v>300</v>
      </c>
      <c r="F12" s="33">
        <f t="shared" si="0"/>
        <v>3600</v>
      </c>
      <c r="G12" s="28"/>
    </row>
    <row r="13" spans="1:7">
      <c r="A13" s="6"/>
      <c r="B13" s="22" t="s">
        <v>94</v>
      </c>
      <c r="C13" s="13" t="s">
        <v>57</v>
      </c>
      <c r="D13" s="13">
        <v>12</v>
      </c>
      <c r="E13" s="14">
        <v>1000</v>
      </c>
      <c r="F13" s="33">
        <f>D13*E13</f>
        <v>12000</v>
      </c>
      <c r="G13" s="28"/>
    </row>
    <row r="14" spans="1:7">
      <c r="A14" s="6" t="s">
        <v>13</v>
      </c>
      <c r="B14" s="3" t="s">
        <v>19</v>
      </c>
      <c r="C14" s="13" t="s">
        <v>57</v>
      </c>
      <c r="D14" s="13">
        <v>12</v>
      </c>
      <c r="E14" s="14">
        <v>750</v>
      </c>
      <c r="F14" s="33">
        <f>D14*E14</f>
        <v>9000</v>
      </c>
      <c r="G14" s="28"/>
    </row>
    <row r="15" spans="1:7">
      <c r="A15" s="6" t="s">
        <v>37</v>
      </c>
      <c r="B15" s="2" t="s">
        <v>20</v>
      </c>
      <c r="C15" s="13" t="s">
        <v>57</v>
      </c>
      <c r="D15" s="13">
        <v>12</v>
      </c>
      <c r="E15" s="14">
        <v>2000</v>
      </c>
      <c r="F15" s="33">
        <f t="shared" si="0"/>
        <v>24000</v>
      </c>
      <c r="G15" s="28"/>
    </row>
    <row r="16" spans="1:7">
      <c r="A16" s="6" t="s">
        <v>58</v>
      </c>
      <c r="B16" s="2"/>
      <c r="C16" s="13"/>
      <c r="D16" s="13"/>
      <c r="E16" s="14">
        <v>0</v>
      </c>
      <c r="F16" s="33">
        <f t="shared" ref="F16:F26" si="1">D16*E16</f>
        <v>0</v>
      </c>
      <c r="G16" s="28"/>
    </row>
    <row r="17" spans="1:7">
      <c r="A17" s="6" t="s">
        <v>59</v>
      </c>
      <c r="B17" s="2"/>
      <c r="C17" s="13"/>
      <c r="D17" s="13"/>
      <c r="E17" s="14">
        <v>0</v>
      </c>
      <c r="F17" s="33">
        <f t="shared" si="1"/>
        <v>0</v>
      </c>
      <c r="G17" s="28"/>
    </row>
    <row r="18" spans="1:7">
      <c r="A18" s="6" t="s">
        <v>60</v>
      </c>
      <c r="B18" s="2"/>
      <c r="C18" s="13"/>
      <c r="D18" s="13"/>
      <c r="E18" s="14">
        <v>0</v>
      </c>
      <c r="F18" s="33">
        <f t="shared" si="1"/>
        <v>0</v>
      </c>
      <c r="G18" s="28"/>
    </row>
    <row r="19" spans="1:7">
      <c r="A19" s="6" t="s">
        <v>61</v>
      </c>
      <c r="B19" s="2"/>
      <c r="C19" s="13"/>
      <c r="D19" s="13"/>
      <c r="E19" s="14">
        <v>0</v>
      </c>
      <c r="F19" s="33">
        <f t="shared" si="1"/>
        <v>0</v>
      </c>
      <c r="G19" s="28"/>
    </row>
    <row r="20" spans="1:7">
      <c r="A20" s="6" t="s">
        <v>62</v>
      </c>
      <c r="B20" s="2"/>
      <c r="C20" s="13"/>
      <c r="D20" s="13"/>
      <c r="E20" s="14">
        <v>0</v>
      </c>
      <c r="F20" s="33">
        <f t="shared" si="1"/>
        <v>0</v>
      </c>
      <c r="G20" s="28"/>
    </row>
    <row r="21" spans="1:7">
      <c r="A21" s="6" t="s">
        <v>63</v>
      </c>
      <c r="B21" s="2"/>
      <c r="C21" s="13"/>
      <c r="D21" s="13"/>
      <c r="E21" s="14">
        <v>0</v>
      </c>
      <c r="F21" s="33">
        <f t="shared" si="1"/>
        <v>0</v>
      </c>
      <c r="G21" s="28"/>
    </row>
    <row r="22" spans="1:7">
      <c r="A22" s="6" t="s">
        <v>64</v>
      </c>
      <c r="B22" s="2"/>
      <c r="C22" s="13"/>
      <c r="D22" s="13"/>
      <c r="E22" s="14">
        <v>0</v>
      </c>
      <c r="F22" s="33">
        <f t="shared" si="1"/>
        <v>0</v>
      </c>
      <c r="G22" s="28"/>
    </row>
    <row r="23" spans="1:7">
      <c r="A23" s="6" t="s">
        <v>65</v>
      </c>
      <c r="B23" s="2"/>
      <c r="C23" s="13"/>
      <c r="D23" s="13"/>
      <c r="E23" s="14">
        <v>0</v>
      </c>
      <c r="F23" s="33">
        <f t="shared" si="1"/>
        <v>0</v>
      </c>
      <c r="G23" s="28"/>
    </row>
    <row r="24" spans="1:7">
      <c r="A24" s="6" t="s">
        <v>66</v>
      </c>
      <c r="B24" s="2"/>
      <c r="C24" s="13"/>
      <c r="D24" s="13"/>
      <c r="E24" s="14">
        <v>0</v>
      </c>
      <c r="F24" s="33">
        <f t="shared" si="1"/>
        <v>0</v>
      </c>
      <c r="G24" s="28"/>
    </row>
    <row r="25" spans="1:7">
      <c r="A25" s="6" t="s">
        <v>67</v>
      </c>
      <c r="B25" s="2"/>
      <c r="C25" s="13"/>
      <c r="D25" s="13"/>
      <c r="E25" s="14">
        <v>0</v>
      </c>
      <c r="F25" s="33">
        <f t="shared" si="1"/>
        <v>0</v>
      </c>
      <c r="G25" s="28"/>
    </row>
    <row r="26" spans="1:7">
      <c r="A26" s="6" t="s">
        <v>68</v>
      </c>
      <c r="B26" s="2"/>
      <c r="C26" s="13"/>
      <c r="D26" s="13"/>
      <c r="E26" s="14">
        <v>0</v>
      </c>
      <c r="F26" s="33">
        <f t="shared" si="1"/>
        <v>0</v>
      </c>
      <c r="G26" s="28"/>
    </row>
    <row r="27" spans="1:7" ht="75">
      <c r="A27" s="6" t="s">
        <v>14</v>
      </c>
      <c r="B27" s="17" t="s">
        <v>122</v>
      </c>
      <c r="C27" s="5"/>
      <c r="D27" s="5"/>
      <c r="E27" s="8"/>
      <c r="F27" s="77">
        <f>SUM(F28:F41)</f>
        <v>510513.09261200007</v>
      </c>
      <c r="G27" s="28"/>
    </row>
    <row r="28" spans="1:7">
      <c r="A28" s="6" t="s">
        <v>15</v>
      </c>
      <c r="B28" s="22" t="s">
        <v>97</v>
      </c>
      <c r="C28" s="13" t="s">
        <v>57</v>
      </c>
      <c r="D28" s="13">
        <v>12</v>
      </c>
      <c r="E28" s="14">
        <v>2644.4</v>
      </c>
      <c r="F28" s="33">
        <f t="shared" ref="F28:F49" si="2">D28*E28</f>
        <v>31732.800000000003</v>
      </c>
      <c r="G28" s="28"/>
    </row>
    <row r="29" spans="1:7">
      <c r="A29" s="6"/>
      <c r="B29" s="22" t="s">
        <v>87</v>
      </c>
      <c r="C29" s="13" t="s">
        <v>57</v>
      </c>
      <c r="D29" s="13">
        <v>24</v>
      </c>
      <c r="E29" s="14">
        <v>2644.4</v>
      </c>
      <c r="F29" s="33">
        <f t="shared" si="2"/>
        <v>63465.600000000006</v>
      </c>
      <c r="G29" s="28"/>
    </row>
    <row r="30" spans="1:7">
      <c r="A30" s="6"/>
      <c r="B30" s="22" t="s">
        <v>96</v>
      </c>
      <c r="C30" s="13" t="s">
        <v>57</v>
      </c>
      <c r="D30" s="13">
        <v>48</v>
      </c>
      <c r="E30" s="14">
        <v>2644.4</v>
      </c>
      <c r="F30" s="33">
        <f t="shared" si="2"/>
        <v>126931.20000000001</v>
      </c>
      <c r="G30" s="28"/>
    </row>
    <row r="31" spans="1:7">
      <c r="A31" s="6"/>
      <c r="B31" s="22" t="s">
        <v>98</v>
      </c>
      <c r="C31" s="13" t="s">
        <v>57</v>
      </c>
      <c r="D31" s="13">
        <v>12</v>
      </c>
      <c r="E31" s="14">
        <v>2644.4</v>
      </c>
      <c r="F31" s="33">
        <f t="shared" si="2"/>
        <v>31732.800000000003</v>
      </c>
      <c r="G31" s="28"/>
    </row>
    <row r="32" spans="1:7">
      <c r="A32" s="6" t="s">
        <v>16</v>
      </c>
      <c r="B32" s="22" t="s">
        <v>99</v>
      </c>
      <c r="C32" s="13" t="s">
        <v>57</v>
      </c>
      <c r="D32" s="13">
        <v>12</v>
      </c>
      <c r="E32" s="14">
        <v>2330.33</v>
      </c>
      <c r="F32" s="33">
        <f t="shared" si="2"/>
        <v>27963.96</v>
      </c>
      <c r="G32" s="28"/>
    </row>
    <row r="33" spans="1:7">
      <c r="A33" s="6" t="s">
        <v>17</v>
      </c>
      <c r="B33" s="32" t="s">
        <v>100</v>
      </c>
      <c r="C33" s="105" t="s">
        <v>113</v>
      </c>
      <c r="D33" s="106"/>
      <c r="E33" s="107"/>
      <c r="F33" s="33">
        <f>SUM(E28:E32)*2</f>
        <v>25815.86</v>
      </c>
      <c r="G33" s="28" t="s">
        <v>80</v>
      </c>
    </row>
    <row r="34" spans="1:7">
      <c r="A34" s="6" t="s">
        <v>18</v>
      </c>
      <c r="B34" s="32" t="s">
        <v>117</v>
      </c>
      <c r="C34" s="105" t="s">
        <v>114</v>
      </c>
      <c r="D34" s="106"/>
      <c r="E34" s="107"/>
      <c r="F34" s="33">
        <f>SUM(F28:F32)*0.1067</f>
        <v>30070.872612000006</v>
      </c>
      <c r="G34" s="28" t="s">
        <v>79</v>
      </c>
    </row>
    <row r="35" spans="1:7">
      <c r="A35" s="6"/>
      <c r="B35" s="32" t="s">
        <v>112</v>
      </c>
      <c r="C35" s="91"/>
      <c r="D35" s="92" t="s">
        <v>115</v>
      </c>
      <c r="E35" s="93"/>
      <c r="F35" s="33"/>
      <c r="G35" s="28"/>
    </row>
    <row r="36" spans="1:7" ht="30">
      <c r="A36" s="6" t="s">
        <v>24</v>
      </c>
      <c r="B36" s="2" t="s">
        <v>21</v>
      </c>
      <c r="C36" s="13" t="s">
        <v>57</v>
      </c>
      <c r="D36" s="13">
        <v>12</v>
      </c>
      <c r="E36" s="14">
        <v>10000</v>
      </c>
      <c r="F36" s="33">
        <f t="shared" si="2"/>
        <v>120000</v>
      </c>
      <c r="G36" s="28"/>
    </row>
    <row r="37" spans="1:7">
      <c r="A37" s="6" t="s">
        <v>25</v>
      </c>
      <c r="B37" s="22" t="s">
        <v>71</v>
      </c>
      <c r="C37" s="13" t="s">
        <v>57</v>
      </c>
      <c r="D37" s="13">
        <v>12</v>
      </c>
      <c r="E37" s="14">
        <v>2000</v>
      </c>
      <c r="F37" s="33">
        <f t="shared" si="2"/>
        <v>24000</v>
      </c>
      <c r="G37" s="28"/>
    </row>
    <row r="38" spans="1:7">
      <c r="A38" s="6" t="s">
        <v>26</v>
      </c>
      <c r="B38" s="2" t="s">
        <v>22</v>
      </c>
      <c r="C38" s="13" t="s">
        <v>57</v>
      </c>
      <c r="D38" s="13">
        <v>12</v>
      </c>
      <c r="E38" s="14">
        <v>1000</v>
      </c>
      <c r="F38" s="33">
        <f t="shared" si="2"/>
        <v>12000</v>
      </c>
      <c r="G38" s="28"/>
    </row>
    <row r="39" spans="1:7">
      <c r="A39" s="6" t="s">
        <v>35</v>
      </c>
      <c r="B39" s="2" t="s">
        <v>23</v>
      </c>
      <c r="C39" s="13" t="s">
        <v>57</v>
      </c>
      <c r="D39" s="13">
        <v>12</v>
      </c>
      <c r="E39" s="14">
        <v>1400</v>
      </c>
      <c r="F39" s="33">
        <f t="shared" si="2"/>
        <v>16800</v>
      </c>
      <c r="G39" s="28"/>
    </row>
    <row r="40" spans="1:7">
      <c r="A40" s="6" t="s">
        <v>36</v>
      </c>
      <c r="B40" s="2"/>
      <c r="C40" s="13"/>
      <c r="D40" s="13"/>
      <c r="E40" s="14">
        <v>0</v>
      </c>
      <c r="F40" s="33">
        <f t="shared" si="2"/>
        <v>0</v>
      </c>
      <c r="G40" s="28"/>
    </row>
    <row r="41" spans="1:7">
      <c r="A41" s="6" t="s">
        <v>48</v>
      </c>
      <c r="B41" s="2"/>
      <c r="C41" s="13"/>
      <c r="D41" s="13"/>
      <c r="E41" s="14">
        <v>0</v>
      </c>
      <c r="F41" s="33">
        <f t="shared" si="2"/>
        <v>0</v>
      </c>
      <c r="G41" s="28"/>
    </row>
    <row r="42" spans="1:7">
      <c r="A42" s="6" t="s">
        <v>49</v>
      </c>
      <c r="B42" s="2"/>
      <c r="C42" s="13"/>
      <c r="D42" s="13"/>
      <c r="E42" s="14">
        <v>0</v>
      </c>
      <c r="F42" s="33">
        <f t="shared" si="2"/>
        <v>0</v>
      </c>
      <c r="G42" s="28"/>
    </row>
    <row r="43" spans="1:7">
      <c r="A43" s="6" t="s">
        <v>50</v>
      </c>
      <c r="B43" s="2"/>
      <c r="C43" s="13"/>
      <c r="D43" s="13"/>
      <c r="E43" s="14">
        <v>0</v>
      </c>
      <c r="F43" s="33">
        <f t="shared" si="2"/>
        <v>0</v>
      </c>
      <c r="G43" s="28"/>
    </row>
    <row r="44" spans="1:7">
      <c r="A44" s="6" t="s">
        <v>51</v>
      </c>
      <c r="B44" s="2"/>
      <c r="C44" s="13"/>
      <c r="D44" s="13"/>
      <c r="E44" s="14">
        <v>0</v>
      </c>
      <c r="F44" s="33">
        <f t="shared" si="2"/>
        <v>0</v>
      </c>
      <c r="G44" s="28"/>
    </row>
    <row r="45" spans="1:7">
      <c r="A45" s="6" t="s">
        <v>52</v>
      </c>
      <c r="B45" s="2"/>
      <c r="C45" s="13"/>
      <c r="D45" s="13"/>
      <c r="E45" s="14">
        <v>0</v>
      </c>
      <c r="F45" s="33">
        <f t="shared" si="2"/>
        <v>0</v>
      </c>
      <c r="G45" s="28"/>
    </row>
    <row r="46" spans="1:7">
      <c r="A46" s="6" t="s">
        <v>53</v>
      </c>
      <c r="B46" s="2"/>
      <c r="C46" s="13"/>
      <c r="D46" s="13"/>
      <c r="E46" s="14">
        <v>0</v>
      </c>
      <c r="F46" s="33">
        <f t="shared" si="2"/>
        <v>0</v>
      </c>
      <c r="G46" s="28"/>
    </row>
    <row r="47" spans="1:7">
      <c r="A47" s="6" t="s">
        <v>54</v>
      </c>
      <c r="B47" s="2"/>
      <c r="C47" s="13"/>
      <c r="D47" s="13"/>
      <c r="E47" s="14">
        <v>0</v>
      </c>
      <c r="F47" s="33">
        <f t="shared" si="2"/>
        <v>0</v>
      </c>
      <c r="G47" s="28"/>
    </row>
    <row r="48" spans="1:7">
      <c r="A48" s="6" t="s">
        <v>55</v>
      </c>
      <c r="B48" s="2"/>
      <c r="C48" s="13"/>
      <c r="D48" s="13"/>
      <c r="E48" s="14">
        <v>0</v>
      </c>
      <c r="F48" s="33">
        <f t="shared" si="2"/>
        <v>0</v>
      </c>
      <c r="G48" s="28"/>
    </row>
    <row r="49" spans="1:7">
      <c r="A49" s="6" t="s">
        <v>56</v>
      </c>
      <c r="B49" s="2"/>
      <c r="C49" s="13"/>
      <c r="D49" s="13"/>
      <c r="E49" s="14">
        <v>0</v>
      </c>
      <c r="F49" s="33">
        <f t="shared" si="2"/>
        <v>0</v>
      </c>
      <c r="G49" s="28"/>
    </row>
    <row r="50" spans="1:7" ht="18.75">
      <c r="A50" s="7"/>
      <c r="B50" s="111" t="s">
        <v>27</v>
      </c>
      <c r="C50" s="111"/>
      <c r="D50" s="111"/>
      <c r="E50" s="111"/>
      <c r="F50" s="78">
        <f>F4+F27</f>
        <v>746469.89711200004</v>
      </c>
      <c r="G50" s="28"/>
    </row>
    <row r="54" spans="1:7" ht="15.75" thickBot="1"/>
    <row r="55" spans="1:7" ht="16.5" thickBot="1">
      <c r="A55" s="112" t="s">
        <v>38</v>
      </c>
      <c r="B55" s="113"/>
      <c r="C55" s="113"/>
      <c r="D55" s="113"/>
      <c r="E55" s="113"/>
      <c r="F55" s="114"/>
    </row>
    <row r="56" spans="1:7" ht="40.15" customHeight="1">
      <c r="A56" s="108" t="s">
        <v>70</v>
      </c>
      <c r="B56" s="109"/>
      <c r="C56" s="109"/>
      <c r="D56" s="109"/>
      <c r="E56" s="109"/>
      <c r="F56" s="110"/>
    </row>
    <row r="57" spans="1:7" ht="37.9" customHeight="1">
      <c r="A57" s="108" t="s">
        <v>39</v>
      </c>
      <c r="B57" s="109"/>
      <c r="C57" s="109"/>
      <c r="D57" s="109"/>
      <c r="E57" s="109"/>
      <c r="F57" s="110"/>
    </row>
    <row r="58" spans="1:7" ht="31.9" customHeight="1">
      <c r="A58" s="108" t="s">
        <v>91</v>
      </c>
      <c r="B58" s="109"/>
      <c r="C58" s="109"/>
      <c r="D58" s="109"/>
      <c r="E58" s="109"/>
      <c r="F58" s="110"/>
    </row>
    <row r="59" spans="1:7" ht="17.45" customHeight="1">
      <c r="A59" s="108" t="s">
        <v>88</v>
      </c>
      <c r="B59" s="109"/>
      <c r="C59" s="109"/>
      <c r="D59" s="109"/>
      <c r="E59" s="109"/>
      <c r="F59" s="110"/>
    </row>
    <row r="60" spans="1:7" ht="15.75" thickBot="1">
      <c r="A60" s="102" t="s">
        <v>40</v>
      </c>
      <c r="B60" s="103"/>
      <c r="C60" s="103"/>
      <c r="D60" s="103"/>
      <c r="E60" s="103"/>
      <c r="F60" s="104"/>
    </row>
  </sheetData>
  <customSheetViews>
    <customSheetView guid="{9E27D12E-B1A8-4E62-A0FF-D1390D090201}">
      <selection activeCell="A2" sqref="A2"/>
    </customSheetView>
  </customSheetViews>
  <mergeCells count="12">
    <mergeCell ref="G3:G4"/>
    <mergeCell ref="A1:G1"/>
    <mergeCell ref="A2:G2"/>
    <mergeCell ref="A60:F60"/>
    <mergeCell ref="C33:E33"/>
    <mergeCell ref="C34:E34"/>
    <mergeCell ref="A56:F56"/>
    <mergeCell ref="A57:F57"/>
    <mergeCell ref="A58:F58"/>
    <mergeCell ref="A59:F59"/>
    <mergeCell ref="B50:E50"/>
    <mergeCell ref="A55:F5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sheetPr codeName="Hoja3"/>
  <dimension ref="A1:F23"/>
  <sheetViews>
    <sheetView topLeftCell="A10" workbookViewId="0">
      <selection sqref="A1:C1"/>
    </sheetView>
  </sheetViews>
  <sheetFormatPr baseColWidth="10" defaultRowHeight="15"/>
  <cols>
    <col min="1" max="1" width="57.42578125" customWidth="1"/>
    <col min="2" max="2" width="24" customWidth="1"/>
    <col min="3" max="3" width="42.28515625" customWidth="1"/>
  </cols>
  <sheetData>
    <row r="1" spans="1:6" ht="18.75">
      <c r="A1" s="116" t="s">
        <v>135</v>
      </c>
      <c r="B1" s="116"/>
      <c r="C1" s="116"/>
    </row>
    <row r="3" spans="1:6" ht="15.75" thickBot="1"/>
    <row r="4" spans="1:6" ht="15.75" thickBot="1">
      <c r="A4" s="68" t="s">
        <v>28</v>
      </c>
      <c r="B4" s="69" t="s">
        <v>29</v>
      </c>
      <c r="C4" s="57" t="s">
        <v>75</v>
      </c>
    </row>
    <row r="5" spans="1:6" ht="30">
      <c r="A5" s="41" t="s">
        <v>32</v>
      </c>
      <c r="B5" s="34">
        <f>PRESUPUESTO!F50</f>
        <v>746469.89711200004</v>
      </c>
      <c r="C5" s="42" t="s">
        <v>83</v>
      </c>
    </row>
    <row r="6" spans="1:6" ht="60.75" thickBot="1">
      <c r="A6" s="40" t="s">
        <v>102</v>
      </c>
      <c r="B6" s="35">
        <v>38400</v>
      </c>
      <c r="C6" s="43" t="s">
        <v>82</v>
      </c>
    </row>
    <row r="7" spans="1:6" ht="15.75" thickBot="1">
      <c r="A7" s="74" t="s">
        <v>103</v>
      </c>
      <c r="B7" s="75"/>
      <c r="C7" s="75"/>
    </row>
    <row r="8" spans="1:6" ht="24.75">
      <c r="A8" s="29" t="s">
        <v>127</v>
      </c>
      <c r="B8" s="36">
        <f>B5/B6</f>
        <v>19.439320237291668</v>
      </c>
      <c r="C8" s="42" t="s">
        <v>83</v>
      </c>
    </row>
    <row r="9" spans="1:6" ht="24.75">
      <c r="A9" s="30" t="s">
        <v>128</v>
      </c>
      <c r="B9" s="37">
        <f>B8/3</f>
        <v>6.4797734124305562</v>
      </c>
      <c r="C9" s="42" t="s">
        <v>83</v>
      </c>
    </row>
    <row r="10" spans="1:6" ht="25.5" thickBot="1">
      <c r="A10" s="31" t="s">
        <v>126</v>
      </c>
      <c r="B10" s="38">
        <f>B9/2</f>
        <v>3.2398867062152781</v>
      </c>
      <c r="C10" s="42" t="s">
        <v>83</v>
      </c>
    </row>
    <row r="11" spans="1:6" ht="30.75" thickBot="1">
      <c r="A11" s="73" t="s">
        <v>89</v>
      </c>
      <c r="B11" s="39">
        <v>0.6</v>
      </c>
      <c r="C11" s="43" t="s">
        <v>82</v>
      </c>
      <c r="D11" s="95" t="s">
        <v>123</v>
      </c>
      <c r="E11" s="95" t="s">
        <v>124</v>
      </c>
      <c r="F11" s="96" t="s">
        <v>125</v>
      </c>
    </row>
    <row r="12" spans="1:6" ht="24.75">
      <c r="A12" s="29" t="s">
        <v>129</v>
      </c>
      <c r="B12" s="36">
        <f>B8*(1+B11)</f>
        <v>31.10291237966667</v>
      </c>
      <c r="C12" s="42" t="s">
        <v>83</v>
      </c>
      <c r="D12" s="94">
        <v>30</v>
      </c>
      <c r="E12" s="94">
        <v>25</v>
      </c>
      <c r="F12" s="94">
        <v>5</v>
      </c>
    </row>
    <row r="13" spans="1:6" ht="24.75">
      <c r="A13" s="30" t="s">
        <v>134</v>
      </c>
      <c r="B13" s="37">
        <f>(B9*B11)+B9</f>
        <v>10.36763745988889</v>
      </c>
      <c r="C13" s="42" t="s">
        <v>83</v>
      </c>
      <c r="D13" s="94">
        <v>10</v>
      </c>
      <c r="E13" s="94">
        <v>12</v>
      </c>
      <c r="F13" s="94">
        <v>-2</v>
      </c>
    </row>
    <row r="14" spans="1:6" ht="25.5" thickBot="1">
      <c r="A14" s="31" t="s">
        <v>130</v>
      </c>
      <c r="B14" s="38">
        <f>(B10*B11)+B10</f>
        <v>5.1838187299444449</v>
      </c>
      <c r="C14" s="42" t="s">
        <v>83</v>
      </c>
      <c r="D14" s="94">
        <v>5</v>
      </c>
      <c r="E14" s="94">
        <v>2</v>
      </c>
      <c r="F14" s="94">
        <v>3</v>
      </c>
    </row>
    <row r="16" spans="1:6" ht="45" customHeight="1">
      <c r="A16" s="117" t="s">
        <v>101</v>
      </c>
      <c r="B16" s="118"/>
    </row>
    <row r="17" spans="1:2">
      <c r="A17" s="115" t="s">
        <v>131</v>
      </c>
      <c r="B17" s="115"/>
    </row>
    <row r="18" spans="1:2">
      <c r="A18" s="115"/>
      <c r="B18" s="115"/>
    </row>
    <row r="19" spans="1:2">
      <c r="A19" s="115"/>
      <c r="B19" s="115"/>
    </row>
    <row r="20" spans="1:2" ht="15.75" customHeight="1">
      <c r="A20" s="115"/>
      <c r="B20" s="115"/>
    </row>
    <row r="21" spans="1:2" ht="12" hidden="1" customHeight="1">
      <c r="A21" s="115"/>
      <c r="B21" s="115"/>
    </row>
    <row r="22" spans="1:2">
      <c r="A22" t="s">
        <v>132</v>
      </c>
    </row>
    <row r="23" spans="1:2" ht="30" customHeight="1">
      <c r="A23" s="117" t="s">
        <v>133</v>
      </c>
      <c r="B23" s="118"/>
    </row>
  </sheetData>
  <customSheetViews>
    <customSheetView guid="{9E27D12E-B1A8-4E62-A0FF-D1390D090201}">
      <selection activeCell="B13" sqref="B13"/>
    </customSheetView>
  </customSheetViews>
  <mergeCells count="4">
    <mergeCell ref="A17:B21"/>
    <mergeCell ref="A1:C1"/>
    <mergeCell ref="A16:B16"/>
    <mergeCell ref="A23:B23"/>
  </mergeCells>
  <pageMargins left="0.7" right="0.7" top="0.75" bottom="0.75" header="0.3" footer="0.3"/>
  <pageSetup orientation="portrait" verticalDpi="0" r:id="rId1"/>
  <drawing r:id="rId2"/>
</worksheet>
</file>

<file path=xl/worksheets/sheet4.xml><?xml version="1.0" encoding="utf-8"?>
<worksheet xmlns="http://schemas.openxmlformats.org/spreadsheetml/2006/main" xmlns:r="http://schemas.openxmlformats.org/officeDocument/2006/relationships">
  <sheetPr codeName="Hoja4"/>
  <dimension ref="A1:E27"/>
  <sheetViews>
    <sheetView topLeftCell="A4" workbookViewId="0">
      <selection activeCell="A2" sqref="A2:C2"/>
    </sheetView>
  </sheetViews>
  <sheetFormatPr baseColWidth="10" defaultRowHeight="15"/>
  <cols>
    <col min="1" max="1" width="41.7109375" customWidth="1"/>
    <col min="2" max="2" width="64.5703125" customWidth="1"/>
    <col min="3" max="3" width="45.42578125" customWidth="1"/>
  </cols>
  <sheetData>
    <row r="1" spans="1:5" ht="18.75">
      <c r="A1" s="116" t="s">
        <v>136</v>
      </c>
      <c r="B1" s="116"/>
      <c r="C1" s="116"/>
    </row>
    <row r="2" spans="1:5" ht="18.75">
      <c r="A2" s="116" t="s">
        <v>141</v>
      </c>
      <c r="B2" s="116"/>
      <c r="C2" s="116"/>
    </row>
    <row r="3" spans="1:5" ht="15.75" thickBot="1"/>
    <row r="4" spans="1:5" ht="15.75" thickBot="1">
      <c r="A4" s="57" t="s">
        <v>28</v>
      </c>
      <c r="B4" s="58" t="s">
        <v>30</v>
      </c>
      <c r="C4" s="57" t="s">
        <v>75</v>
      </c>
    </row>
    <row r="5" spans="1:5" ht="24">
      <c r="A5" s="53" t="s">
        <v>140</v>
      </c>
      <c r="B5" s="47">
        <f>CALCULO_TARIFA!B6*0.8</f>
        <v>30720</v>
      </c>
      <c r="C5" s="46" t="s">
        <v>83</v>
      </c>
    </row>
    <row r="6" spans="1:5" ht="60">
      <c r="A6" s="23" t="s">
        <v>137</v>
      </c>
      <c r="B6" s="48">
        <v>3000</v>
      </c>
      <c r="C6" s="59" t="s">
        <v>85</v>
      </c>
    </row>
    <row r="7" spans="1:5" ht="24">
      <c r="A7" s="18" t="s">
        <v>73</v>
      </c>
      <c r="B7" s="47">
        <f>AVERAGE(B5:B6)</f>
        <v>16860</v>
      </c>
      <c r="C7" s="46" t="s">
        <v>83</v>
      </c>
    </row>
    <row r="8" spans="1:5" ht="48">
      <c r="A8" s="45" t="s">
        <v>138</v>
      </c>
      <c r="B8" s="49">
        <v>5</v>
      </c>
      <c r="C8" s="59" t="s">
        <v>84</v>
      </c>
    </row>
    <row r="9" spans="1:5">
      <c r="A9" s="18" t="s">
        <v>72</v>
      </c>
      <c r="B9" s="60">
        <v>2</v>
      </c>
      <c r="C9" s="59" t="s">
        <v>41</v>
      </c>
    </row>
    <row r="10" spans="1:5" ht="24">
      <c r="A10" s="18" t="s">
        <v>44</v>
      </c>
      <c r="B10" s="52">
        <f>(B9+B8)/2</f>
        <v>3.5</v>
      </c>
      <c r="C10" s="44" t="s">
        <v>83</v>
      </c>
    </row>
    <row r="11" spans="1:5" ht="24">
      <c r="A11" s="18" t="s">
        <v>43</v>
      </c>
      <c r="B11" s="50">
        <f>(B5-B6)/B7</f>
        <v>1.6441281138790036</v>
      </c>
      <c r="C11" s="44" t="s">
        <v>83</v>
      </c>
      <c r="E11" s="9"/>
    </row>
    <row r="12" spans="1:5" ht="24.75" thickBot="1">
      <c r="A12" s="19" t="s">
        <v>45</v>
      </c>
      <c r="B12" s="51">
        <f>(B8-B9)/B10</f>
        <v>0.8571428571428571</v>
      </c>
      <c r="C12" s="44" t="s">
        <v>83</v>
      </c>
      <c r="E12" s="9"/>
    </row>
    <row r="13" spans="1:5" ht="15.75">
      <c r="A13" s="11" t="s">
        <v>104</v>
      </c>
      <c r="B13" s="79">
        <f>ABS(B11/B12)</f>
        <v>1.918149466192171</v>
      </c>
      <c r="C13" s="80" t="s">
        <v>42</v>
      </c>
    </row>
    <row r="14" spans="1:5" ht="16.5" thickBot="1">
      <c r="A14" s="12" t="s">
        <v>92</v>
      </c>
      <c r="B14" s="81" t="str">
        <f>IF(B12=0,"Demanda Perfectamente Elástica",IF(B13&gt;0,IF(B13&lt;1,"Demanda Inelástica o Relavitamente Inelástica",IF(B13=1,"Elasticidad Unitaria",IF(B13&gt;1,"Demanda Elástica","Demanda Perfectamente Inelástica"))),"Demanda Perfectamente Inelástica"))</f>
        <v>Demanda Elástica</v>
      </c>
      <c r="C14" s="82" t="s">
        <v>42</v>
      </c>
    </row>
    <row r="16" spans="1:5">
      <c r="A16" s="122" t="s">
        <v>47</v>
      </c>
      <c r="B16" s="122"/>
      <c r="C16" s="122"/>
    </row>
    <row r="17" spans="1:3" ht="87" customHeight="1">
      <c r="A17" s="123" t="str">
        <f>IF(B14="Demanda Elástica","El número de visitantes de mayor frecuencia se reducirá significativamente en función del aumento de la tarifa. La tarifa anterior no es aceptable, por lo tanto debe aumentarse la visitacion hasta lograr  que la demanda sea inelastica.",IF(B14="Demanda Inelástica o Relavitamente Inelástica","El número de visitantes de mayor frecuencia no se reducirá significativamente si cambia la tarifa, por la tanto la tarifa que se calculó es la que debe aplicarse y ya no se requieren más cálculos.",IF(B14="Demanda Perfectamente Elástica","El número de visitantes de mayor potencial se reducirá en la misma proporción que aumente la tarifa. La tarifa anterior no es aceptable, se debe aplicar la ecuación de demanda",IF(B14="Demanda Perfectamente Inelástica","El número de visitantes de mayor potencial C18se mantendra aunque suba  la tarifa. La tarifa anterior  es  aceptable  y no se debe aplicar la ecuación de demanda","No hay datos para concluir"))))</f>
        <v>El número de visitantes de mayor frecuencia se reducirá significativamente en función del aumento de la tarifa. La tarifa anterior no es aceptable, por lo tanto debe aumentarse la visitacion hasta lograr  que la demanda sea inelastica.</v>
      </c>
      <c r="B17" s="123"/>
      <c r="C17" s="123"/>
    </row>
    <row r="18" spans="1:3" ht="40.15" customHeight="1">
      <c r="A18" s="120"/>
      <c r="B18" s="121"/>
    </row>
    <row r="19" spans="1:3" ht="56.25" customHeight="1">
      <c r="A19" s="119" t="s">
        <v>139</v>
      </c>
      <c r="B19" s="118"/>
      <c r="C19" s="118"/>
    </row>
    <row r="20" spans="1:3">
      <c r="A20" s="15"/>
    </row>
    <row r="21" spans="1:3">
      <c r="A21" s="15"/>
    </row>
    <row r="22" spans="1:3">
      <c r="A22" s="15"/>
    </row>
    <row r="23" spans="1:3">
      <c r="A23" s="15"/>
    </row>
    <row r="24" spans="1:3">
      <c r="A24" s="15"/>
    </row>
    <row r="25" spans="1:3">
      <c r="A25" s="10"/>
    </row>
    <row r="27" spans="1:3">
      <c r="A27" s="10"/>
    </row>
  </sheetData>
  <customSheetViews>
    <customSheetView guid="{9E27D12E-B1A8-4E62-A0FF-D1390D090201}">
      <selection activeCell="B5" sqref="B5"/>
    </customSheetView>
  </customSheetViews>
  <mergeCells count="6">
    <mergeCell ref="A19:C19"/>
    <mergeCell ref="A18:B18"/>
    <mergeCell ref="A16:C16"/>
    <mergeCell ref="A17:C17"/>
    <mergeCell ref="A1:C1"/>
    <mergeCell ref="A2:C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sheetPr codeName="Hoja6"/>
  <dimension ref="A1:C21"/>
  <sheetViews>
    <sheetView tabSelected="1" zoomScale="90" zoomScaleNormal="90" workbookViewId="0">
      <selection activeCell="B20" sqref="B20"/>
    </sheetView>
  </sheetViews>
  <sheetFormatPr baseColWidth="10" defaultRowHeight="15"/>
  <cols>
    <col min="1" max="1" width="69.140625" customWidth="1"/>
    <col min="2" max="2" width="50" customWidth="1"/>
    <col min="3" max="3" width="42.7109375" customWidth="1"/>
  </cols>
  <sheetData>
    <row r="1" spans="1:3" ht="21">
      <c r="A1" s="100" t="s">
        <v>142</v>
      </c>
      <c r="B1" s="100"/>
      <c r="C1" s="100"/>
    </row>
    <row r="2" spans="1:3" ht="15.75" thickBot="1"/>
    <row r="3" spans="1:3">
      <c r="A3" s="85" t="s">
        <v>28</v>
      </c>
      <c r="B3" s="86" t="s">
        <v>29</v>
      </c>
      <c r="C3" s="87" t="s">
        <v>75</v>
      </c>
    </row>
    <row r="4" spans="1:3">
      <c r="A4" s="13" t="s">
        <v>31</v>
      </c>
      <c r="B4" s="14">
        <v>30</v>
      </c>
      <c r="C4" s="88" t="s">
        <v>82</v>
      </c>
    </row>
    <row r="5" spans="1:3">
      <c r="A5" s="13" t="s">
        <v>143</v>
      </c>
      <c r="B5" s="14">
        <v>10</v>
      </c>
      <c r="C5" s="88" t="s">
        <v>82</v>
      </c>
    </row>
    <row r="6" spans="1:3">
      <c r="A6" s="13" t="s">
        <v>144</v>
      </c>
      <c r="B6" s="14">
        <v>2</v>
      </c>
      <c r="C6" s="88" t="s">
        <v>82</v>
      </c>
    </row>
    <row r="7" spans="1:3">
      <c r="A7" s="13" t="s">
        <v>145</v>
      </c>
      <c r="B7" s="13">
        <v>5720</v>
      </c>
      <c r="C7" s="88" t="s">
        <v>82</v>
      </c>
    </row>
    <row r="8" spans="1:3">
      <c r="A8" s="13" t="s">
        <v>146</v>
      </c>
      <c r="B8" s="13">
        <v>10000</v>
      </c>
      <c r="C8" s="88" t="s">
        <v>82</v>
      </c>
    </row>
    <row r="9" spans="1:3">
      <c r="A9" s="13" t="s">
        <v>147</v>
      </c>
      <c r="B9" s="13">
        <v>15000</v>
      </c>
      <c r="C9" s="88" t="s">
        <v>82</v>
      </c>
    </row>
    <row r="10" spans="1:3" ht="27.6" customHeight="1">
      <c r="A10" s="54" t="s">
        <v>69</v>
      </c>
      <c r="B10" s="55">
        <f>((B4*B7)+(B5*B8)+(B6*B9))</f>
        <v>301600</v>
      </c>
      <c r="C10" s="83" t="s">
        <v>83</v>
      </c>
    </row>
    <row r="11" spans="1:3">
      <c r="A11" s="1"/>
      <c r="B11" s="1"/>
      <c r="C11" s="1"/>
    </row>
    <row r="12" spans="1:3" ht="24">
      <c r="A12" s="54" t="s">
        <v>33</v>
      </c>
      <c r="B12" s="55">
        <f>PRESUPUESTO!F50</f>
        <v>746469.89711200004</v>
      </c>
      <c r="C12" s="83" t="s">
        <v>83</v>
      </c>
    </row>
    <row r="13" spans="1:3">
      <c r="A13" s="84"/>
      <c r="B13" s="84"/>
      <c r="C13" s="84"/>
    </row>
    <row r="14" spans="1:3">
      <c r="A14" s="16" t="s">
        <v>149</v>
      </c>
      <c r="B14" s="84">
        <f>B10/B12*100</f>
        <v>40.403504704858591</v>
      </c>
      <c r="C14" s="84"/>
    </row>
    <row r="15" spans="1:3">
      <c r="A15" s="84"/>
      <c r="B15" s="84"/>
      <c r="C15" s="84"/>
    </row>
    <row r="16" spans="1:3">
      <c r="A16" s="16" t="s">
        <v>105</v>
      </c>
      <c r="B16" s="89">
        <f>B10-B12</f>
        <v>-444869.89711200004</v>
      </c>
      <c r="C16" s="84"/>
    </row>
    <row r="17" spans="1:3">
      <c r="A17" s="16"/>
      <c r="B17" s="89"/>
      <c r="C17" s="84"/>
    </row>
    <row r="18" spans="1:3">
      <c r="A18" s="16" t="s">
        <v>93</v>
      </c>
      <c r="B18" s="124" t="str">
        <f>IF(B4&gt;100,"Las tarifas establecidas si contribuyen a la sostenibilidad del AP","Las tarifas establecidas no contribuyen a la sosenibilidad de la AP")</f>
        <v>Las tarifas establecidas no contribuyen a la sosenibilidad de la AP</v>
      </c>
      <c r="C18" s="84"/>
    </row>
    <row r="19" spans="1:3">
      <c r="A19" s="16"/>
      <c r="B19" s="89"/>
      <c r="C19" s="84"/>
    </row>
    <row r="20" spans="1:3" ht="24">
      <c r="A20" s="54" t="s">
        <v>150</v>
      </c>
      <c r="B20" s="55">
        <f>(B10-B12)/B12</f>
        <v>-0.59596495295141416</v>
      </c>
      <c r="C20" s="83" t="s">
        <v>83</v>
      </c>
    </row>
    <row r="21" spans="1:3" ht="30">
      <c r="A21" s="54" t="s">
        <v>148</v>
      </c>
      <c r="B21" s="56" t="str">
        <f>IF(B20&gt;1,"Con las tarifas establecidas  la actividad turistica es rentable","Con solo las tarifas establecidas la actividad turistica no es rentable")</f>
        <v>Con solo las tarifas establecidas la actividad turistica no es rentable</v>
      </c>
      <c r="C21" s="83" t="s">
        <v>83</v>
      </c>
    </row>
  </sheetData>
  <customSheetViews>
    <customSheetView guid="{9E27D12E-B1A8-4E62-A0FF-D1390D090201}">
      <selection activeCell="B4" sqref="B4"/>
    </customSheetView>
  </customSheetViews>
  <mergeCells count="1">
    <mergeCell ref="A1:C1"/>
  </mergeCells>
  <pageMargins left="0.7" right="0.7" top="0.75" bottom="0.75" header="0.3" footer="0.3"/>
  <pageSetup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MENU</vt:lpstr>
      <vt:lpstr>PRESUPUESTO</vt:lpstr>
      <vt:lpstr>CALCULO_TARIFA</vt:lpstr>
      <vt:lpstr>ANALISIS_SENSIBILIDAD</vt:lpstr>
      <vt:lpstr>EVALUACION EF DE LATARIFA</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Adquis</dc:creator>
  <cp:lastModifiedBy>Leal</cp:lastModifiedBy>
  <dcterms:created xsi:type="dcterms:W3CDTF">2014-12-18T15:26:20Z</dcterms:created>
  <dcterms:modified xsi:type="dcterms:W3CDTF">2015-04-01T03:41:00Z</dcterms:modified>
</cp:coreProperties>
</file>