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A CHUIRAXAMOLO 2022\"/>
    </mc:Choice>
  </mc:AlternateContent>
  <xr:revisionPtr revIDLastSave="0" documentId="13_ncr:1_{8CCC855B-1288-4E7C-9061-8BAD007A6011}" xr6:coauthVersionLast="46" xr6:coauthVersionMax="46" xr10:uidLastSave="{00000000-0000-0000-0000-000000000000}"/>
  <bookViews>
    <workbookView xWindow="-120" yWindow="-120" windowWidth="20730" windowHeight="11160" tabRatio="896" activeTab="5" xr2:uid="{00000000-000D-0000-FFFF-FFFF00000000}"/>
  </bookViews>
  <sheets>
    <sheet name="Proteccion y control" sheetId="1" r:id="rId1"/>
    <sheet name="Manejo de recursos" sheetId="2" r:id="rId2"/>
    <sheet name="Administración" sheetId="6" r:id="rId3"/>
    <sheet name="Uso Publico" sheetId="5" r:id="rId4"/>
    <sheet name="Presupuesto" sheetId="11" r:id="rId5"/>
    <sheet name="PRESUPUESTO IDEAL " sheetId="12" r:id="rId6"/>
  </sheets>
  <definedNames>
    <definedName name="_xlnm.Print_Area" localSheetId="2">Administración!$A$1:$U$16</definedName>
    <definedName name="_xlnm.Print_Area" localSheetId="1">'Manejo de recursos'!$AB$21</definedName>
    <definedName name="_xlnm.Print_Area" localSheetId="3">'Uso Publico'!$A$1:$AA$22</definedName>
  </definedNames>
  <calcPr calcId="191029"/>
</workbook>
</file>

<file path=xl/calcChain.xml><?xml version="1.0" encoding="utf-8"?>
<calcChain xmlns="http://schemas.openxmlformats.org/spreadsheetml/2006/main">
  <c r="H108" i="11" l="1"/>
  <c r="H107" i="11" s="1"/>
  <c r="I108" i="11"/>
  <c r="I107" i="11" s="1"/>
  <c r="H120" i="11"/>
  <c r="I120" i="11"/>
  <c r="H115" i="11"/>
  <c r="H110" i="11"/>
  <c r="I115" i="11"/>
  <c r="H146" i="11"/>
  <c r="K108" i="11"/>
  <c r="G9" i="12"/>
  <c r="K174" i="11"/>
  <c r="G8" i="12"/>
  <c r="G10" i="12"/>
  <c r="G7" i="12"/>
  <c r="K177" i="11"/>
  <c r="AA46" i="5"/>
  <c r="I146" i="11"/>
  <c r="I130" i="11"/>
  <c r="H125" i="11"/>
  <c r="I125" i="11"/>
  <c r="Y29" i="2"/>
  <c r="Y16" i="2"/>
  <c r="K61" i="11"/>
  <c r="Y13" i="2"/>
  <c r="Y12" i="2"/>
  <c r="I68" i="11"/>
  <c r="AA19" i="1"/>
  <c r="AA14" i="1"/>
  <c r="AA12" i="1"/>
  <c r="AA11" i="1"/>
  <c r="AA10" i="1"/>
  <c r="I9" i="11"/>
  <c r="L108" i="11" l="1"/>
  <c r="G11" i="12"/>
  <c r="I184" i="11"/>
  <c r="K184" i="11" s="1"/>
  <c r="AA12" i="6"/>
  <c r="AA11" i="6"/>
  <c r="AA10" i="6"/>
  <c r="AA8" i="6"/>
  <c r="H200" i="11"/>
  <c r="K200" i="11" s="1"/>
  <c r="H199" i="11"/>
  <c r="K199" i="11" s="1"/>
  <c r="I198" i="11"/>
  <c r="H198" i="11"/>
  <c r="I197" i="11"/>
  <c r="K197" i="11" s="1"/>
  <c r="J196" i="11"/>
  <c r="G196" i="11"/>
  <c r="H195" i="11"/>
  <c r="K195" i="11" s="1"/>
  <c r="H194" i="11"/>
  <c r="K194" i="11" s="1"/>
  <c r="I193" i="11"/>
  <c r="H193" i="11"/>
  <c r="I192" i="11"/>
  <c r="I191" i="11" s="1"/>
  <c r="J191" i="11"/>
  <c r="J185" i="11" s="1"/>
  <c r="G191" i="11"/>
  <c r="H188" i="11"/>
  <c r="I188" i="11"/>
  <c r="H190" i="11"/>
  <c r="H189" i="11"/>
  <c r="K189" i="11"/>
  <c r="K188" i="11"/>
  <c r="I187" i="11"/>
  <c r="K187" i="11" s="1"/>
  <c r="J186" i="11"/>
  <c r="G186" i="11"/>
  <c r="I183" i="11"/>
  <c r="K183" i="11" s="1"/>
  <c r="J182" i="11"/>
  <c r="H182" i="11"/>
  <c r="G182" i="11"/>
  <c r="J181" i="11"/>
  <c r="J177" i="11" s="1"/>
  <c r="G181" i="11"/>
  <c r="H180" i="11"/>
  <c r="H178" i="11" s="1"/>
  <c r="I179" i="11"/>
  <c r="I178" i="11" s="1"/>
  <c r="I177" i="11" s="1"/>
  <c r="J178" i="11"/>
  <c r="G178" i="11"/>
  <c r="H177" i="11"/>
  <c r="G177" i="11"/>
  <c r="V13" i="6"/>
  <c r="T13" i="6"/>
  <c r="AA9" i="6"/>
  <c r="I186" i="11" l="1"/>
  <c r="I196" i="11"/>
  <c r="K198" i="11"/>
  <c r="K196" i="11" s="1"/>
  <c r="H186" i="11"/>
  <c r="G185" i="11"/>
  <c r="AA13" i="6"/>
  <c r="I185" i="11"/>
  <c r="J175" i="11"/>
  <c r="J174" i="11" s="1"/>
  <c r="K192" i="11"/>
  <c r="K179" i="11"/>
  <c r="G175" i="11"/>
  <c r="G174" i="11" s="1"/>
  <c r="K190" i="11"/>
  <c r="K186" i="11" s="1"/>
  <c r="K193" i="11"/>
  <c r="K182" i="11"/>
  <c r="K181" i="11" s="1"/>
  <c r="H196" i="11"/>
  <c r="H191" i="11"/>
  <c r="I181" i="11"/>
  <c r="I175" i="11" s="1"/>
  <c r="H181" i="11"/>
  <c r="I182" i="11"/>
  <c r="K180" i="11"/>
  <c r="H185" i="11" l="1"/>
  <c r="H175" i="11" s="1"/>
  <c r="K178" i="11"/>
  <c r="K185" i="11"/>
  <c r="K175" i="11" s="1"/>
  <c r="K191" i="11"/>
  <c r="H174" i="11"/>
  <c r="I174" i="11"/>
  <c r="M179" i="11" l="1"/>
  <c r="X28" i="2"/>
  <c r="V28" i="2"/>
  <c r="T28" i="2"/>
  <c r="X16" i="2"/>
  <c r="V16" i="2"/>
  <c r="J100" i="11" l="1"/>
  <c r="K100" i="11" s="1"/>
  <c r="J99" i="11"/>
  <c r="K99" i="11" s="1"/>
  <c r="Y27" i="2"/>
  <c r="Y26" i="2"/>
  <c r="K104" i="11"/>
  <c r="K103" i="11"/>
  <c r="I102" i="11"/>
  <c r="K102" i="11" s="1"/>
  <c r="J101" i="11"/>
  <c r="H101" i="11"/>
  <c r="G101" i="11"/>
  <c r="I98" i="11"/>
  <c r="K98" i="11" s="1"/>
  <c r="H97" i="11"/>
  <c r="G97" i="11"/>
  <c r="H96" i="11"/>
  <c r="H94" i="11" s="1"/>
  <c r="G96" i="11"/>
  <c r="Y28" i="2" l="1"/>
  <c r="G94" i="11"/>
  <c r="J96" i="11"/>
  <c r="J94" i="11" s="1"/>
  <c r="J97" i="11"/>
  <c r="I96" i="11"/>
  <c r="K101" i="11"/>
  <c r="I101" i="11"/>
  <c r="K97" i="11"/>
  <c r="K96" i="11" s="1"/>
  <c r="I97" i="11"/>
  <c r="I94" i="11" l="1"/>
  <c r="K94" i="11"/>
  <c r="K171" i="11" l="1"/>
  <c r="I171" i="11"/>
  <c r="I170" i="11"/>
  <c r="K170" i="11" s="1"/>
  <c r="K169" i="11" s="1"/>
  <c r="J169" i="11"/>
  <c r="J168" i="11" s="1"/>
  <c r="H169" i="11"/>
  <c r="H168" i="11" s="1"/>
  <c r="G169" i="11"/>
  <c r="G168" i="11" s="1"/>
  <c r="I158" i="11"/>
  <c r="K158" i="11" s="1"/>
  <c r="I157" i="11"/>
  <c r="K157" i="11" s="1"/>
  <c r="I156" i="11"/>
  <c r="K156" i="11" s="1"/>
  <c r="J155" i="11"/>
  <c r="H155" i="11"/>
  <c r="G155" i="11"/>
  <c r="H154" i="11"/>
  <c r="K154" i="11" s="1"/>
  <c r="I153" i="11"/>
  <c r="K153" i="11" s="1"/>
  <c r="I152" i="11"/>
  <c r="K152" i="11" s="1"/>
  <c r="J151" i="11"/>
  <c r="G151" i="11"/>
  <c r="H150" i="11"/>
  <c r="K150" i="11" s="1"/>
  <c r="I149" i="11"/>
  <c r="K149" i="11" s="1"/>
  <c r="I148" i="11"/>
  <c r="K148" i="11" s="1"/>
  <c r="J147" i="11"/>
  <c r="G147" i="11"/>
  <c r="J116" i="11"/>
  <c r="J115" i="11" s="1"/>
  <c r="G121" i="11"/>
  <c r="H121" i="11"/>
  <c r="J121" i="11"/>
  <c r="J134" i="11"/>
  <c r="K134" i="11" s="1"/>
  <c r="I133" i="11"/>
  <c r="K133" i="11" s="1"/>
  <c r="I132" i="11"/>
  <c r="K132" i="11" s="1"/>
  <c r="I131" i="11"/>
  <c r="H130" i="11"/>
  <c r="G130" i="11"/>
  <c r="G146" i="11" l="1"/>
  <c r="H147" i="11"/>
  <c r="J146" i="11"/>
  <c r="K131" i="11"/>
  <c r="I151" i="11"/>
  <c r="I169" i="11"/>
  <c r="I168" i="11" s="1"/>
  <c r="K168" i="11"/>
  <c r="K155" i="11"/>
  <c r="H151" i="11"/>
  <c r="I155" i="11"/>
  <c r="K151" i="11"/>
  <c r="K147" i="11"/>
  <c r="J130" i="11"/>
  <c r="I147" i="11"/>
  <c r="K130" i="11"/>
  <c r="H129" i="11"/>
  <c r="K129" i="11" s="1"/>
  <c r="I128" i="11"/>
  <c r="K128" i="11" s="1"/>
  <c r="I127" i="11"/>
  <c r="K127" i="11" s="1"/>
  <c r="I126" i="11"/>
  <c r="K126" i="11" s="1"/>
  <c r="J125" i="11"/>
  <c r="G125" i="11"/>
  <c r="G120" i="11" s="1"/>
  <c r="I124" i="11"/>
  <c r="K124" i="11" s="1"/>
  <c r="I123" i="11"/>
  <c r="K123" i="11" s="1"/>
  <c r="I122" i="11"/>
  <c r="I119" i="11"/>
  <c r="K119" i="11" s="1"/>
  <c r="I118" i="11"/>
  <c r="K118" i="11" s="1"/>
  <c r="I117" i="11"/>
  <c r="G68" i="11"/>
  <c r="G91" i="11"/>
  <c r="G81" i="11"/>
  <c r="I93" i="11"/>
  <c r="K93" i="11" s="1"/>
  <c r="I92" i="11"/>
  <c r="K92" i="11" s="1"/>
  <c r="J91" i="11"/>
  <c r="H91" i="11"/>
  <c r="I90" i="11"/>
  <c r="K90" i="11" s="1"/>
  <c r="I89" i="11"/>
  <c r="K89" i="11" s="1"/>
  <c r="J88" i="11"/>
  <c r="H88" i="11"/>
  <c r="G88" i="11"/>
  <c r="H78" i="11"/>
  <c r="H75" i="11" s="1"/>
  <c r="H74" i="11" s="1"/>
  <c r="I77" i="11"/>
  <c r="K77" i="11" s="1"/>
  <c r="I76" i="11"/>
  <c r="K76" i="11" s="1"/>
  <c r="J75" i="11"/>
  <c r="J74" i="11" s="1"/>
  <c r="I58" i="11"/>
  <c r="K58" i="11" s="1"/>
  <c r="K57" i="11" s="1"/>
  <c r="K56" i="11" s="1"/>
  <c r="J57" i="11"/>
  <c r="H57" i="11"/>
  <c r="G57" i="11"/>
  <c r="I50" i="11"/>
  <c r="K50" i="11" s="1"/>
  <c r="I55" i="11"/>
  <c r="K55" i="11" s="1"/>
  <c r="I54" i="11"/>
  <c r="K54" i="11" s="1"/>
  <c r="J53" i="11"/>
  <c r="H53" i="11"/>
  <c r="G53" i="11"/>
  <c r="I51" i="11"/>
  <c r="K51" i="11" s="1"/>
  <c r="I49" i="11"/>
  <c r="K49" i="11" s="1"/>
  <c r="J48" i="11"/>
  <c r="H48" i="11"/>
  <c r="G48" i="11"/>
  <c r="H64" i="11"/>
  <c r="J64" i="11"/>
  <c r="I65" i="11"/>
  <c r="I66" i="11"/>
  <c r="K66" i="11" s="1"/>
  <c r="AA16" i="1"/>
  <c r="AA17" i="1"/>
  <c r="AA18" i="1"/>
  <c r="AA15" i="1"/>
  <c r="K78" i="11" l="1"/>
  <c r="K117" i="11"/>
  <c r="K116" i="11" s="1"/>
  <c r="K115" i="11" s="1"/>
  <c r="I116" i="11"/>
  <c r="K146" i="11"/>
  <c r="J120" i="11"/>
  <c r="K122" i="11"/>
  <c r="K121" i="11" s="1"/>
  <c r="I121" i="11"/>
  <c r="K125" i="11"/>
  <c r="I64" i="11"/>
  <c r="I75" i="11"/>
  <c r="I74" i="11" s="1"/>
  <c r="G80" i="11"/>
  <c r="K91" i="11"/>
  <c r="I91" i="11"/>
  <c r="K88" i="11"/>
  <c r="I88" i="11"/>
  <c r="K75" i="11"/>
  <c r="K74" i="11" s="1"/>
  <c r="G75" i="11"/>
  <c r="G74" i="11" s="1"/>
  <c r="I57" i="11"/>
  <c r="I56" i="11" s="1"/>
  <c r="K53" i="11"/>
  <c r="K52" i="11" s="1"/>
  <c r="I53" i="11"/>
  <c r="I52" i="11" s="1"/>
  <c r="K48" i="11"/>
  <c r="K47" i="11" s="1"/>
  <c r="I48" i="11"/>
  <c r="I47" i="11" s="1"/>
  <c r="K65" i="11"/>
  <c r="AA44" i="5"/>
  <c r="AA13" i="5"/>
  <c r="AA12" i="5"/>
  <c r="AA11" i="5"/>
  <c r="AA30" i="5"/>
  <c r="AA29" i="5"/>
  <c r="AA28" i="5"/>
  <c r="AA27" i="5"/>
  <c r="AA26" i="5"/>
  <c r="AA31" i="5" l="1"/>
  <c r="K120" i="11"/>
  <c r="AA14" i="5"/>
  <c r="Y15" i="2" l="1"/>
  <c r="Y14" i="2"/>
  <c r="G160" i="11" l="1"/>
  <c r="J139" i="11"/>
  <c r="J138" i="11" s="1"/>
  <c r="G110" i="11"/>
  <c r="J110" i="11"/>
  <c r="J108" i="11" l="1"/>
  <c r="J81" i="11"/>
  <c r="J80" i="11" s="1"/>
  <c r="G47" i="11"/>
  <c r="J43" i="11"/>
  <c r="G7" i="11"/>
  <c r="J7" i="11"/>
  <c r="J15" i="11" l="1"/>
  <c r="J111" i="11"/>
  <c r="J52" i="11" s="1"/>
  <c r="J68" i="11"/>
  <c r="H68" i="11"/>
  <c r="H63" i="11" s="1"/>
  <c r="J35" i="11"/>
  <c r="I167" i="11"/>
  <c r="K167" i="11" s="1"/>
  <c r="K166" i="11" s="1"/>
  <c r="K165" i="11" s="1"/>
  <c r="J166" i="11"/>
  <c r="J165" i="11" s="1"/>
  <c r="H166" i="11"/>
  <c r="H165" i="11" s="1"/>
  <c r="G166" i="11"/>
  <c r="G165" i="11" s="1"/>
  <c r="I164" i="11"/>
  <c r="K164" i="11" s="1"/>
  <c r="K163" i="11" s="1"/>
  <c r="K162" i="11" s="1"/>
  <c r="J163" i="11"/>
  <c r="J162" i="11" s="1"/>
  <c r="H163" i="11"/>
  <c r="H162" i="11" s="1"/>
  <c r="G163" i="11"/>
  <c r="G162" i="11" s="1"/>
  <c r="K160" i="11" l="1"/>
  <c r="H160" i="11"/>
  <c r="J160" i="11"/>
  <c r="H47" i="11"/>
  <c r="J47" i="11"/>
  <c r="J63" i="11"/>
  <c r="J61" i="11" s="1"/>
  <c r="I166" i="11"/>
  <c r="I165" i="11" s="1"/>
  <c r="I163" i="11"/>
  <c r="I162" i="11" s="1"/>
  <c r="I145" i="11"/>
  <c r="K145" i="11" s="1"/>
  <c r="J144" i="11"/>
  <c r="H144" i="11"/>
  <c r="H143" i="11" s="1"/>
  <c r="G144" i="11"/>
  <c r="G143" i="11" s="1"/>
  <c r="I142" i="11"/>
  <c r="K142" i="11" s="1"/>
  <c r="I141" i="11"/>
  <c r="K141" i="11" s="1"/>
  <c r="I140" i="11"/>
  <c r="K140" i="11" s="1"/>
  <c r="I114" i="11"/>
  <c r="K114" i="11" s="1"/>
  <c r="I113" i="11"/>
  <c r="K113" i="11" s="1"/>
  <c r="I112" i="11"/>
  <c r="H139" i="11"/>
  <c r="G139" i="11"/>
  <c r="G136" i="11" l="1"/>
  <c r="H136" i="11"/>
  <c r="I160" i="11"/>
  <c r="I111" i="11"/>
  <c r="G138" i="11"/>
  <c r="K112" i="11"/>
  <c r="K111" i="11" s="1"/>
  <c r="K110" i="11" s="1"/>
  <c r="I110" i="11"/>
  <c r="J143" i="11"/>
  <c r="J136" i="11" s="1"/>
  <c r="H138" i="11"/>
  <c r="K139" i="11"/>
  <c r="K138" i="11" s="1"/>
  <c r="I139" i="11"/>
  <c r="K144" i="11"/>
  <c r="K143" i="11" s="1"/>
  <c r="I144" i="11"/>
  <c r="I143" i="11" s="1"/>
  <c r="H111" i="11"/>
  <c r="H52" i="11" s="1"/>
  <c r="G111" i="11"/>
  <c r="G52" i="11" s="1"/>
  <c r="H87" i="11"/>
  <c r="H81" i="11" s="1"/>
  <c r="H80" i="11" s="1"/>
  <c r="H61" i="11" s="1"/>
  <c r="I86" i="11"/>
  <c r="K86" i="11" s="1"/>
  <c r="H44" i="11"/>
  <c r="G44" i="11"/>
  <c r="J44" i="11"/>
  <c r="I73" i="11"/>
  <c r="G67" i="11"/>
  <c r="G64" i="11" s="1"/>
  <c r="I85" i="11"/>
  <c r="K85" i="11" s="1"/>
  <c r="I84" i="11"/>
  <c r="K84" i="11" s="1"/>
  <c r="I83" i="11"/>
  <c r="K83" i="11" s="1"/>
  <c r="I82" i="11"/>
  <c r="K136" i="11" l="1"/>
  <c r="I136" i="11"/>
  <c r="G116" i="11"/>
  <c r="G115" i="11" s="1"/>
  <c r="G108" i="11" s="1"/>
  <c r="G107" i="11" s="1"/>
  <c r="G63" i="11"/>
  <c r="G61" i="11" s="1"/>
  <c r="H56" i="11"/>
  <c r="J107" i="11"/>
  <c r="J56" i="11"/>
  <c r="G56" i="11"/>
  <c r="K82" i="11"/>
  <c r="I81" i="11"/>
  <c r="I80" i="11" s="1"/>
  <c r="I138" i="11"/>
  <c r="K87" i="11"/>
  <c r="I70" i="11"/>
  <c r="I72" i="11"/>
  <c r="K72" i="11" s="1"/>
  <c r="K73" i="11"/>
  <c r="I71" i="11"/>
  <c r="K71" i="11" s="1"/>
  <c r="I69" i="11"/>
  <c r="K107" i="11" l="1"/>
  <c r="K2" i="11" s="1"/>
  <c r="K70" i="11"/>
  <c r="K81" i="11"/>
  <c r="K80" i="11" s="1"/>
  <c r="K69" i="11"/>
  <c r="I63" i="11"/>
  <c r="I61" i="11" s="1"/>
  <c r="K67" i="11"/>
  <c r="K64" i="11" s="1"/>
  <c r="I45" i="11"/>
  <c r="K43" i="11"/>
  <c r="G42" i="11"/>
  <c r="I38" i="11"/>
  <c r="K38" i="11" s="1"/>
  <c r="H41" i="11"/>
  <c r="I40" i="11"/>
  <c r="K40" i="11" s="1"/>
  <c r="I39" i="11"/>
  <c r="K39" i="11" s="1"/>
  <c r="I37" i="11"/>
  <c r="K37" i="11" s="1"/>
  <c r="I36" i="11"/>
  <c r="K36" i="11" s="1"/>
  <c r="K68" i="11" l="1"/>
  <c r="K63" i="11" s="1"/>
  <c r="K41" i="11"/>
  <c r="H35" i="11"/>
  <c r="K42" i="11"/>
  <c r="G35" i="11"/>
  <c r="M39" i="11"/>
  <c r="K45" i="11"/>
  <c r="K44" i="11" s="1"/>
  <c r="I44" i="11"/>
  <c r="I35" i="11"/>
  <c r="H34" i="11"/>
  <c r="K34" i="11" s="1"/>
  <c r="I33" i="11"/>
  <c r="K33" i="11" s="1"/>
  <c r="I32" i="11"/>
  <c r="K32" i="11" s="1"/>
  <c r="I31" i="11"/>
  <c r="J30" i="11"/>
  <c r="G30" i="11"/>
  <c r="I25" i="11"/>
  <c r="K25" i="11" s="1"/>
  <c r="J29" i="11"/>
  <c r="J22" i="11" s="1"/>
  <c r="H28" i="11"/>
  <c r="K28" i="11" s="1"/>
  <c r="H27" i="11"/>
  <c r="K27" i="11" s="1"/>
  <c r="I26" i="11"/>
  <c r="K26" i="11" s="1"/>
  <c r="I24" i="11"/>
  <c r="K24" i="11" s="1"/>
  <c r="I23" i="11"/>
  <c r="K23" i="11" s="1"/>
  <c r="G22" i="11"/>
  <c r="I18" i="11"/>
  <c r="K18" i="11" s="1"/>
  <c r="K9" i="11"/>
  <c r="I21" i="11"/>
  <c r="K21" i="11" s="1"/>
  <c r="H20" i="11"/>
  <c r="H15" i="11" s="1"/>
  <c r="I19" i="11"/>
  <c r="K19" i="11" s="1"/>
  <c r="I17" i="11"/>
  <c r="K17" i="11" s="1"/>
  <c r="I16" i="11"/>
  <c r="G15" i="11"/>
  <c r="H12" i="11"/>
  <c r="H7" i="11" s="1"/>
  <c r="I11" i="11"/>
  <c r="K11" i="11" s="1"/>
  <c r="I10" i="11"/>
  <c r="K10" i="11" s="1"/>
  <c r="I8" i="11"/>
  <c r="I13" i="11"/>
  <c r="K13" i="11" s="1"/>
  <c r="AA43" i="5"/>
  <c r="AA42" i="5"/>
  <c r="M25" i="11" l="1"/>
  <c r="AA45" i="5"/>
  <c r="I7" i="11"/>
  <c r="G6" i="11"/>
  <c r="K29" i="11"/>
  <c r="K22" i="11" s="1"/>
  <c r="K16" i="11"/>
  <c r="I15" i="11"/>
  <c r="K35" i="11"/>
  <c r="K12" i="11"/>
  <c r="K8" i="11"/>
  <c r="G14" i="11"/>
  <c r="G4" i="11" s="1"/>
  <c r="G2" i="11" s="1"/>
  <c r="J6" i="11"/>
  <c r="J4" i="11" s="1"/>
  <c r="J2" i="11" s="1"/>
  <c r="J14" i="11"/>
  <c r="K31" i="11"/>
  <c r="I30" i="11"/>
  <c r="H22" i="11"/>
  <c r="H30" i="11"/>
  <c r="I22" i="11"/>
  <c r="K20" i="11"/>
  <c r="Y10" i="2"/>
  <c r="Z19" i="1"/>
  <c r="X19" i="1"/>
  <c r="V19" i="1"/>
  <c r="AA13" i="1"/>
  <c r="K15" i="11" l="1"/>
  <c r="I6" i="11"/>
  <c r="I4" i="11" s="1"/>
  <c r="I2" i="11" s="1"/>
  <c r="I14" i="11"/>
  <c r="K7" i="11"/>
  <c r="K6" i="11" s="1"/>
  <c r="H6" i="11"/>
  <c r="H4" i="11" s="1"/>
  <c r="H2" i="11" s="1"/>
  <c r="H14" i="11"/>
  <c r="K30" i="11"/>
  <c r="M33" i="11" s="1"/>
  <c r="AA10" i="5"/>
  <c r="AA15" i="5" s="1"/>
  <c r="K14" i="11" l="1"/>
  <c r="K4" i="11" s="1"/>
  <c r="T19" i="1"/>
  <c r="Y11" i="2"/>
  <c r="T16" i="2"/>
  <c r="Y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Coordinacion Central</author>
    <author>DUTA (ELIEZER PERALTA)</author>
    <author>diego</author>
  </authors>
  <commentList>
    <comment ref="S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Coordinacion Central:</t>
        </r>
        <r>
          <rPr>
            <sz val="9"/>
            <color indexed="81"/>
            <rFont val="Tahoma"/>
            <family val="2"/>
          </rPr>
          <t xml:space="preserve">
1 Muni
2 CONAP
3 INAB
4 PNC
5 Vivamos Mejor
6 Academia
7 Amigos Del Lago
8 MARN
9 Centros Educativos
10 Sociedad Civil
11 KFW
12 CONRED
13 Rejente Forestal</t>
        </r>
      </text>
    </comment>
    <comment ref="T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Coordinacion Central:</t>
        </r>
        <r>
          <rPr>
            <sz val="9"/>
            <color indexed="81"/>
            <rFont val="Tahoma"/>
            <family val="2"/>
          </rPr>
          <t xml:space="preserve">
Q 93.34 / jornal  gurda recursos parque
36 patrullajes 
Q 3,360.24 gurda recursos parque
Q 136.00 / jornal director del parque
12 patrullajes / director del parque
Total Q 1,632.00
48 patrullajes 
4,480.32 gurda forestales UGAM
12 patrullajes Técnico UGAM 
133.33 / jornal 
Total 1,599.96
8 Radios de comunicación a 500 c/u total de 4,000
</t>
        </r>
        <r>
          <rPr>
            <b/>
            <sz val="9"/>
            <color indexed="81"/>
            <rFont val="Tahoma"/>
            <family val="2"/>
          </rPr>
          <t>Total 15,072.52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Total jornales 132.</t>
        </r>
      </text>
    </comment>
    <comment ref="V10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SIGAP:
24 patrullajes por un gurda de CONAP</t>
        </r>
      </text>
    </comment>
    <comment ref="T11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SIGAP:
32 jornales de 93.34 = 2,980.56
4 jornales dirctor del parque de 110 = 440
4 jornalees de  133.33 =  533.32
Total de jornales 40
Total de actividad 3,956.88</t>
        </r>
      </text>
    </comment>
    <comment ref="U11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SIGAP:
2 CONAP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1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SIGAP:</t>
        </r>
        <r>
          <rPr>
            <sz val="9"/>
            <color indexed="81"/>
            <rFont val="Tahoma"/>
            <family val="2"/>
          </rPr>
          <t xml:space="preserve">
8 jornales del guradarecursos de CONAP Q. 95.00</t>
        </r>
      </text>
    </comment>
    <comment ref="W11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SIGAP:
3 INAB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1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SIGAP:</t>
        </r>
        <r>
          <rPr>
            <sz val="9"/>
            <color indexed="81"/>
            <rFont val="Tahoma"/>
            <family val="2"/>
          </rPr>
          <t xml:space="preserve">
8 jornales del guradarecursos de CONAP Q. 95.00</t>
        </r>
      </text>
    </comment>
    <comment ref="Y11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SIGAP:
3 INAB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11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SIGAP:</t>
        </r>
        <r>
          <rPr>
            <sz val="9"/>
            <color indexed="81"/>
            <rFont val="Tahoma"/>
            <family val="2"/>
          </rPr>
          <t xml:space="preserve">
8 jornales del guradarecursos de CONAP Q. 95.00</t>
        </r>
      </text>
    </comment>
    <comment ref="V12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SIGAP:
1 gurada y un técnico de CONAP (95 y 233.33) respectivamente. 2 visitas al año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2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SIGAP:
3 técnicos del INAB</t>
        </r>
        <r>
          <rPr>
            <sz val="9"/>
            <color indexed="81"/>
            <rFont val="Tahoma"/>
            <family val="2"/>
          </rPr>
          <t xml:space="preserve">
2 visitas por año.</t>
        </r>
      </text>
    </comment>
    <comment ref="Z12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SIGAP:
3 técnicos del INAB</t>
        </r>
        <r>
          <rPr>
            <sz val="9"/>
            <color indexed="81"/>
            <rFont val="Tahoma"/>
            <family val="2"/>
          </rPr>
          <t xml:space="preserve">
2 visitas por año.</t>
        </r>
      </text>
    </comment>
    <comment ref="T16" authorId="2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SIGAP:
Director
136.00x2=272.00
3 Gurda Recursos
3x93.34=280.02x2
=560.04
4x93.34=373.36x2
=746.72
220.00
560.04
</t>
        </r>
        <r>
          <rPr>
            <b/>
            <u/>
            <sz val="9"/>
            <color indexed="81"/>
            <rFont val="Tahoma"/>
            <family val="2"/>
          </rPr>
          <t>746.72</t>
        </r>
        <r>
          <rPr>
            <b/>
            <sz val="9"/>
            <color indexed="81"/>
            <rFont val="Tahoma"/>
            <family val="2"/>
          </rPr>
          <t xml:space="preserve">
Q1,578.76</t>
        </r>
      </text>
    </comment>
    <comment ref="T17" authorId="2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SIGAP:
Director 
136.00x12=1632.00
3 Guarda Recursos
3x93.34= 280.02x12
=3360.24
1632.00
</t>
        </r>
        <r>
          <rPr>
            <b/>
            <u/>
            <sz val="9"/>
            <color indexed="81"/>
            <rFont val="Tahoma"/>
            <family val="2"/>
          </rPr>
          <t>3360.24
Q4,992.24</t>
        </r>
      </text>
    </comment>
    <comment ref="T18" authorId="2" shapeId="0" xr:uid="{00000000-0006-0000-0000-000010000000}">
      <text>
        <r>
          <rPr>
            <b/>
            <sz val="9"/>
            <color indexed="81"/>
            <rFont val="Tahoma"/>
            <family val="2"/>
          </rPr>
          <t>SIGAP:
3 Guarda Recursos
3x93.34= 280.02x12
=Q3360.24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DUTA (ELIEZER PERALTA)</author>
    <author>diego</author>
  </authors>
  <commentList>
    <comment ref="T1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
1 fontanero (una vez por semana) 4x12=48x93.34=4,480.32 
1 gurda de UGAM (una vez por semana)
4x12=48x93.34=4,480.32         4,480.32     
       </t>
        </r>
        <r>
          <rPr>
            <b/>
            <u/>
            <sz val="9"/>
            <color indexed="81"/>
            <rFont val="Tahoma"/>
            <family val="2"/>
          </rPr>
          <t xml:space="preserve">   t4,480.32  </t>
        </r>
        <r>
          <rPr>
            <b/>
            <sz val="9"/>
            <color indexed="81"/>
            <rFont val="Tahoma"/>
            <family val="2"/>
          </rPr>
          <t xml:space="preserve">   
           Q8960.64
</t>
        </r>
      </text>
    </comment>
    <comment ref="U10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SIGAP:
Comité de agua
</t>
        </r>
      </text>
    </comment>
    <comment ref="V1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
Comité de agua Pasajkim (6 personas) 3 veces al año. 6x3= 18x50=900
Comité de agua Jacalá (6 personas) 3 veces al año.
Q 50.00 por persona.
6x3= 18x50=900
SUMA: 900
            </t>
        </r>
        <r>
          <rPr>
            <b/>
            <u/>
            <sz val="9"/>
            <color indexed="81"/>
            <rFont val="Tahoma"/>
            <family val="2"/>
          </rPr>
          <t xml:space="preserve"> 900</t>
        </r>
        <r>
          <rPr>
            <b/>
            <sz val="9"/>
            <color indexed="81"/>
            <rFont val="Tahoma"/>
            <family val="2"/>
          </rPr>
          <t xml:space="preserve">
         1,800.00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0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SIGAP:
Comité de agua
</t>
        </r>
      </text>
    </comment>
    <comment ref="T1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 xml:space="preserve">SIGAP: 
4 Guarda Forestales UGAM
3 Guarda Recursos
por un Dia de trabajo Q93.34 C/U
Tecnico del UGAM devenga el Dia 133.33 
Director del Parque 
devenga al Dia 
110.00
7X93.34= 653.38
                   133.33 
                </t>
        </r>
        <r>
          <rPr>
            <b/>
            <u/>
            <sz val="9"/>
            <color indexed="81"/>
            <rFont val="Tahoma"/>
            <family val="2"/>
          </rPr>
          <t xml:space="preserve">   110.00</t>
        </r>
        <r>
          <rPr>
            <b/>
            <sz val="9"/>
            <color indexed="81"/>
            <rFont val="Tahoma"/>
            <family val="2"/>
          </rPr>
          <t xml:space="preserve">
 TOTAL    896.71
Mas 100 Plantas C/U Q1.00    
         896.71
        </t>
        </r>
        <r>
          <rPr>
            <b/>
            <u/>
            <sz val="9"/>
            <color indexed="81"/>
            <rFont val="Tahoma"/>
            <family val="2"/>
          </rPr>
          <t xml:space="preserve">  100</t>
        </r>
        <r>
          <rPr>
            <b/>
            <sz val="9"/>
            <color indexed="81"/>
            <rFont val="Tahoma"/>
            <family val="2"/>
          </rPr>
          <t xml:space="preserve">
      Q996.71
</t>
        </r>
      </text>
    </comment>
    <comment ref="T12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SIGAP:
Director del parque 
136.00x2=272.00
4 Guarda Forestales UGAM
4x93.43=373.36x2=746.72
272.00
</t>
        </r>
        <r>
          <rPr>
            <b/>
            <u/>
            <sz val="9"/>
            <color indexed="81"/>
            <rFont val="Tahoma"/>
            <family val="2"/>
          </rPr>
          <t>746.72
1018.72</t>
        </r>
      </text>
    </comment>
    <comment ref="X12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>SIGAP:
TECNICO CONAP
Devenga Q95
95x2=Q190.00</t>
        </r>
      </text>
    </comment>
    <comment ref="T13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 xml:space="preserve">SIGAP:
4 Guarda Forestales UGAM
3 Guarda Recursos
por un Dia de trabajo Q93.34 C/U
Tecnico del UGAM devenga el Dia 133.33 
Director del Parque 
devenga al Dia 
110.00
7X93.34= 653.38
                   133.33 
                   110.00
 TOTAL    896.71
100 plantas de distintas especies. Q 1.00 C/U
         896.71
       </t>
        </r>
        <r>
          <rPr>
            <b/>
            <u/>
            <sz val="9"/>
            <color indexed="81"/>
            <rFont val="Tahoma"/>
            <family val="2"/>
          </rPr>
          <t xml:space="preserve">   100
</t>
        </r>
        <r>
          <rPr>
            <b/>
            <sz val="9"/>
            <color indexed="81"/>
            <rFont val="Tahoma"/>
            <family val="2"/>
          </rPr>
          <t xml:space="preserve">TOTAL Q996.71
</t>
        </r>
      </text>
    </comment>
    <comment ref="X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 xml:space="preserve">SIGAP:
Conap 
Devenga Q95 </t>
        </r>
      </text>
    </comment>
    <comment ref="T14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 xml:space="preserve">SIGAP:
direcor-136.00x12= 1,632.00
3 guarda recursos. 3x93.34=280.02x12=3,360.24
1,632.00
</t>
        </r>
        <r>
          <rPr>
            <b/>
            <u/>
            <sz val="9"/>
            <color indexed="81"/>
            <rFont val="Tahoma"/>
            <family val="2"/>
          </rPr>
          <t>3,360.24</t>
        </r>
        <r>
          <rPr>
            <b/>
            <sz val="9"/>
            <color indexed="81"/>
            <rFont val="Tahoma"/>
            <family val="2"/>
          </rPr>
          <t xml:space="preserve">
Q4,992.24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5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 xml:space="preserve">SIGAP:
direcor-136.00x12= 1,632
3 guarda recursos. 3x93.34=280.02x12=3,360.24
1,632.00
</t>
        </r>
        <r>
          <rPr>
            <b/>
            <u/>
            <sz val="9"/>
            <color indexed="81"/>
            <rFont val="Tahoma"/>
            <family val="2"/>
          </rPr>
          <t>3,360.24</t>
        </r>
        <r>
          <rPr>
            <b/>
            <sz val="9"/>
            <color indexed="81"/>
            <rFont val="Tahoma"/>
            <family val="2"/>
          </rPr>
          <t xml:space="preserve">
Q4,992.24
</t>
        </r>
      </text>
    </comment>
    <comment ref="T26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SIGAP: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Tecnico del UGAM
133.33
133.33x3=Q399.99</t>
        </r>
      </text>
    </comment>
    <comment ref="V26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 xml:space="preserve">SIGAP:
1 tecnico del INAB
273.33X3=819.99
</t>
        </r>
      </text>
    </comment>
    <comment ref="X26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 xml:space="preserve">SIGAP:
1 Rejente Forestal
161.29x3= Q483.87
</t>
        </r>
      </text>
    </comment>
    <comment ref="T27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Tecnico del UGAM
133.33
133.33X1= Q133.33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27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 xml:space="preserve">SIGAP:
1 tecnico del INAB
273.33X1=Q273.33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27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SIGAP:
1 Rejente Forestal
161.29x1=Q161.29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</author>
  </authors>
  <commentList>
    <comment ref="T8" authorId="0" shapeId="0" xr:uid="{00000000-0006-0000-0300-000001000000}">
      <text>
        <r>
          <rPr>
            <sz val="9"/>
            <color indexed="81"/>
            <rFont val="Tahoma"/>
            <charset val="1"/>
          </rPr>
          <t xml:space="preserve">SIGAP:
1 tecnico UGAM
133.33x12= Q 1,599.96
</t>
        </r>
      </text>
    </comment>
    <comment ref="V8" authorId="0" shapeId="0" xr:uid="{00000000-0006-0000-0300-000002000000}">
      <text>
        <r>
          <rPr>
            <sz val="9"/>
            <color indexed="81"/>
            <rFont val="Tahoma"/>
            <charset val="1"/>
          </rPr>
          <t xml:space="preserve">SIGAP:
1 Guarad Recursos de CONAP 
95.00x12= 1140.00
</t>
        </r>
      </text>
    </comment>
    <comment ref="T9" authorId="0" shapeId="0" xr:uid="{00000000-0006-0000-0300-000003000000}">
      <text>
        <r>
          <rPr>
            <b/>
            <sz val="9"/>
            <color indexed="81"/>
            <rFont val="Tahoma"/>
            <charset val="1"/>
          </rPr>
          <t>SIGAP:
 Director del Parque 136.00x 12= 
 Q1632.00
Receptor Pagador
93.34x 12= Q 1120.08
total Q 2752.08</t>
        </r>
      </text>
    </comment>
    <comment ref="T10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 xml:space="preserve">diego:
 Director de UGAM 133.33.00x 3= 
 Q399.99
Receptor Pagador
93.34x 3= Q 280.02
total Q 680.01
</t>
        </r>
      </text>
    </comment>
    <comment ref="V10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1 Guarda Recurso CONAP
95x3= 285.00
1 tecnico Conap 
233.33X3= 699.99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TOTAL Q984.99</t>
        </r>
      </text>
    </comment>
    <comment ref="T11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 xml:space="preserve">diego:
 Director de UGAM 133.33.00x 3= 
 Q399.99
Receptor Pagador
93.34x 3= Q 280.02
total Q 680.01
</t>
        </r>
      </text>
    </comment>
    <comment ref="V11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1 Guarda Recurso CONAP
95x3= 285.00
1 tecnico Conap 
233.33X3= 699.99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TOTAL Q984.99</t>
        </r>
      </text>
    </comment>
    <comment ref="T12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 xml:space="preserve">diego:
 Director de UGAM 133.33.00x 3= 
 Q399.99
Receptor Pagador
93.34x 3= Q 280.02
total Q 680.01
</t>
        </r>
      </text>
    </comment>
    <comment ref="V12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1 Guarda Recurso CONAP
95x3= 285.00
1 tecnico Conap 
233.33X3= 699.99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TOTAL Q984.99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DUTA (ELIEZER PERALTA)</author>
    <author>diego</author>
  </authors>
  <commentList>
    <comment ref="T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SIGAP:
 3 Guarad recursos, 
3x93.34 = 280.02 x 12 meses = 3360.24
Director del Parque.
110.00 x 12 = 1320.00
Reseptor Pagador 
93.34x12= 1120.08
se suma los total = </t>
        </r>
        <r>
          <rPr>
            <b/>
            <u val="double"/>
            <sz val="9"/>
            <color indexed="81"/>
            <rFont val="Tahoma"/>
            <family val="2"/>
          </rPr>
          <t>5,800.32</t>
        </r>
      </text>
    </comment>
    <comment ref="T11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SIGAP:
direcor-136.00x4= 544
3 guarda recursos 3x93.34=280.02x4=
1,120.08
4 Guarda UGAM
4x93.34=373.36x4=
1,493.44
544
1,120.08
</t>
        </r>
        <r>
          <rPr>
            <b/>
            <u/>
            <sz val="9"/>
            <color indexed="81"/>
            <rFont val="Tahoma"/>
            <family val="2"/>
          </rPr>
          <t>1,493.44</t>
        </r>
        <r>
          <rPr>
            <b/>
            <sz val="9"/>
            <color indexed="81"/>
            <rFont val="Tahoma"/>
            <family val="2"/>
          </rPr>
          <t xml:space="preserve">
Q3,157.52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2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SIGAP:
direcor-136.00x4= 544
3 guarda recursos 3x93.34=280.02x4=
1,120.08
4 Guarda UGAM
4x93.34=373.36x4=
1,493.44
544
1,120.08
</t>
        </r>
        <r>
          <rPr>
            <b/>
            <u/>
            <sz val="9"/>
            <color indexed="81"/>
            <rFont val="Tahoma"/>
            <family val="2"/>
          </rPr>
          <t>1,493.44</t>
        </r>
        <r>
          <rPr>
            <b/>
            <sz val="9"/>
            <color indexed="81"/>
            <rFont val="Tahoma"/>
            <family val="2"/>
          </rPr>
          <t xml:space="preserve">
Q3,157.52
</t>
        </r>
      </text>
    </comment>
    <comment ref="T13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SIGAP:
3 Guarda recursos.
3x93.34=280.02x8=
2240.16
director del parque 
136.00x8=1088.00
tecnico UGAM
133.33x8=1066.64
2240.16 
1088.00
1,066.64= Q4,394.80</t>
        </r>
      </text>
    </comment>
    <comment ref="V13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1 Guarda Recursos CONAP
95x8=760.00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4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SIGAP:
SIGAP:
direcor-136.00x10= 1,360.00
3 guarda recursos 3x93.34=280.02x10=
2,800.20
4 Guarda UGAM
4x93.34=373.36x10=3,733.60
1,360.00
2,800.20
3,733.60= Q7,633.80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14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>Viatico a Centros Educativo Q1000X10
=10,000.00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7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SIGAP:
Compra de Materiales tales como: 
Grasa
Aceite
Waipe
Pintura
Guantes 
Mantenimiento de radios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8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SIGAP:
Directordel Parque 
136.00x2=272
Tecnico UGAM
133.33x=266.66
272 t 266.66
= Q538.66</t>
        </r>
      </text>
    </comment>
    <comment ref="V28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SIGAP:
1 Guarda De CONAP
95.00X 2= Q190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9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SIGAP:
Directordel Parque 
136.00x8=1088
Tecnico UGAM
133.33x8=1,066.64
1088 t 1,066.64
= Q2154.64</t>
        </r>
      </text>
    </comment>
    <comment ref="V29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SIGAP:
1 Guarda De CONAP
95.00X8= Q760.00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30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SIGAP:
direcor-136.00x2= 272
3 guarda recursos 3x93.34=280.02x2=
560.04
4 Guarda UGAM
4x93.34=373.36x2=
746.72
272.00
560.04</t>
        </r>
        <r>
          <rPr>
            <b/>
            <u/>
            <sz val="9"/>
            <color indexed="81"/>
            <rFont val="Tahoma"/>
            <family val="2"/>
          </rPr>
          <t xml:space="preserve">
746.72</t>
        </r>
        <r>
          <rPr>
            <b/>
            <sz val="9"/>
            <color indexed="81"/>
            <rFont val="Tahoma"/>
            <family val="2"/>
          </rPr>
          <t xml:space="preserve">
Q1,578.76
</t>
        </r>
      </text>
    </comment>
    <comment ref="T42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 xml:space="preserve">SIGAP:
Pago de internet
500x12= 6000.00
</t>
        </r>
      </text>
    </comment>
    <comment ref="T43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SIGAP:
Afiches y tablas de precio.</t>
        </r>
      </text>
    </comment>
    <comment ref="T44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 xml:space="preserve">SIGAP:
Director del Parque.
136.00x12=1632.00
Receptor Pagador.
93.34x12= 1,120.08
1632.00
</t>
        </r>
        <r>
          <rPr>
            <b/>
            <u/>
            <sz val="9"/>
            <color indexed="81"/>
            <rFont val="Tahoma"/>
            <family val="2"/>
          </rPr>
          <t>1120.08</t>
        </r>
        <r>
          <rPr>
            <b/>
            <sz val="9"/>
            <color indexed="81"/>
            <rFont val="Tahoma"/>
            <family val="2"/>
          </rPr>
          <t xml:space="preserve">
2752.08</t>
        </r>
      </text>
    </comment>
  </commentList>
</comments>
</file>

<file path=xl/sharedStrings.xml><?xml version="1.0" encoding="utf-8"?>
<sst xmlns="http://schemas.openxmlformats.org/spreadsheetml/2006/main" count="1007" uniqueCount="314">
  <si>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</si>
  <si>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</si>
  <si>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</si>
  <si>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</si>
  <si>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</si>
  <si>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</si>
  <si>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</si>
  <si>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</si>
  <si>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</si>
  <si>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</si>
  <si>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</si>
  <si>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</si>
  <si>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Financiamiento</t>
  </si>
  <si>
    <t>TOTAL</t>
  </si>
  <si>
    <t>x</t>
  </si>
  <si>
    <t>No.</t>
  </si>
  <si>
    <t>CONSEJO NACIONAL DE AREA PROTEGIDAS -CONAP-</t>
  </si>
  <si>
    <t>Meses</t>
  </si>
  <si>
    <t>Monto</t>
  </si>
  <si>
    <t>CONSEJO NACIONAL DE AREAS PROTEGIDAS -CONAP-</t>
  </si>
  <si>
    <t>1. Línea de acción: .</t>
  </si>
  <si>
    <t xml:space="preserve">2. Programa: </t>
  </si>
  <si>
    <t xml:space="preserve">3. Sub programa: </t>
  </si>
  <si>
    <t xml:space="preserve">4. Resultado esperado: </t>
  </si>
  <si>
    <t>Ubicación Geográfica</t>
  </si>
  <si>
    <t>Código</t>
  </si>
  <si>
    <t>RUBROS</t>
  </si>
  <si>
    <t>COSTO/ UNIDAD/Q.</t>
  </si>
  <si>
    <t>PRM</t>
  </si>
  <si>
    <t xml:space="preserve">2. Programa: Manejo de recursos naturales </t>
  </si>
  <si>
    <t xml:space="preserve">1. Línea de acción: Conservación de recursos naturales </t>
  </si>
  <si>
    <t>3. Sub programa: Manejo de ecosistemas</t>
  </si>
  <si>
    <t>Manejo acorde a buen uso de los recursos naturales (suelo, aire, agua, paisaje)</t>
  </si>
  <si>
    <t>1. Línea de acción: Conservación del área protegida y su biodiversidad</t>
  </si>
  <si>
    <t>2. Programa: Protección y conservación</t>
  </si>
  <si>
    <t xml:space="preserve">3. Sub programa: Protección y control </t>
  </si>
  <si>
    <t>4. Resultado esperado: Implementar estrategia de control de aprovechamiento de recursos naturales</t>
  </si>
  <si>
    <t xml:space="preserve">4. Resultado esperado: Restaurar ecosistemas naturales y gestión de aprovechamiento </t>
  </si>
  <si>
    <t>Informes y fotografías</t>
  </si>
  <si>
    <t>Listado de participantes  y fotografías</t>
  </si>
  <si>
    <t>Fotografias, listado de participantes</t>
  </si>
  <si>
    <t>Visita guíada de turistas en PRM</t>
  </si>
  <si>
    <t>Guarda Recursos</t>
  </si>
  <si>
    <t>Fotografias y registros de visitantes</t>
  </si>
  <si>
    <t xml:space="preserve">Pago y actulización de dominio </t>
  </si>
  <si>
    <t>Área de visitantes adecuadas para conviviencia.</t>
  </si>
  <si>
    <t>Unidad</t>
  </si>
  <si>
    <t xml:space="preserve">Socializacion a medios de comunicación y organizaciones comunitarias ajenas al municipio para conocer el proceso del PRM </t>
  </si>
  <si>
    <t>X</t>
  </si>
  <si>
    <t>TOTAL POR PROGRAMA</t>
  </si>
  <si>
    <t>Línea de acción</t>
  </si>
  <si>
    <t>Conservación de Recursos Naturales</t>
  </si>
  <si>
    <t xml:space="preserve">Programa </t>
  </si>
  <si>
    <t>Manejo de Recursos</t>
  </si>
  <si>
    <t>Sub programa</t>
  </si>
  <si>
    <t>Actividades Productivas</t>
  </si>
  <si>
    <t xml:space="preserve">Ubicación Geográfica </t>
  </si>
  <si>
    <t>Total</t>
  </si>
  <si>
    <t>TOTAL POR SUBPROGRAMA</t>
  </si>
  <si>
    <t>Uso Público</t>
  </si>
  <si>
    <t>Interpretación y Educación Ambiental</t>
  </si>
  <si>
    <t>Protección, promoción de recursos y desarrollo del ecoturismo dentro del área protegida.</t>
  </si>
  <si>
    <t>Recreación y Turismo</t>
  </si>
  <si>
    <t>Mantenimiento y servicio personalizado en área de Canopy</t>
  </si>
  <si>
    <t>Informe de daños, y facturas</t>
  </si>
  <si>
    <t>Publicaciones mensuales</t>
  </si>
  <si>
    <t>Divulgación y Relaciones Públicas</t>
  </si>
  <si>
    <t>Promoción de recursos y desarrollo del ecoturismo dentro del área.</t>
  </si>
  <si>
    <t xml:space="preserve">PRM </t>
  </si>
  <si>
    <t xml:space="preserve">Reuniones de trabajo para coordinacipon de actividades dentro del parque. </t>
  </si>
  <si>
    <t>Administración</t>
  </si>
  <si>
    <t>Planificación y Evaluación de la Gestión</t>
  </si>
  <si>
    <t>PARQUE REGIONAL MUNICIPAL CERRO CHUIRAXAMOLÓ</t>
  </si>
  <si>
    <t>Mantenimiento y limpia de  rondas corta fuego en el área protegida.</t>
  </si>
  <si>
    <t>Informes, fotografías y listado de participantes.</t>
  </si>
  <si>
    <t xml:space="preserve">Inspección de rondas cortafuego y monitoreo del área. </t>
  </si>
  <si>
    <t>UGAM, CONAP, INAB</t>
  </si>
  <si>
    <t>UGAM, CONAP.</t>
  </si>
  <si>
    <t xml:space="preserve">Informes, Fotografias. </t>
  </si>
  <si>
    <t>Sensibilización en el tema de control y prevención de incendios forestales a visitantes del parque</t>
  </si>
  <si>
    <t>Monitoreo y contención de incendios con cuadrilla municipal</t>
  </si>
  <si>
    <t>Gestion de equipo y herramienta para la prevención y control  de incendios forestales</t>
  </si>
  <si>
    <t>Solicitud</t>
  </si>
  <si>
    <t>Prevencion de ilicitos ambientales en el área protegida</t>
  </si>
  <si>
    <t>Planificación semanal, denuncias, informes.</t>
  </si>
  <si>
    <t>Mantenimiento y limpieza en fuentes de agua (abastecimiento municipal) dentro del parque.</t>
  </si>
  <si>
    <t xml:space="preserve">Jornales de limpieza en nacimientos de agua. </t>
  </si>
  <si>
    <t>Informes, fotografías y Solicitud</t>
  </si>
  <si>
    <t>UGAM, Personal del parque, Garda recursos de CONAP</t>
  </si>
  <si>
    <t>Implementación del Plan de Manejo Forestal PROBOSQUE</t>
  </si>
  <si>
    <t>Visitantes sensibilizados en temas de conservació y protección de la Diverisidad Biológica.</t>
  </si>
  <si>
    <t>Charlas alusivas al ambiente, áreas protegidas, flora y fauna del parque, dirijida a visitantes; locales, nacionales y extranjeros</t>
  </si>
  <si>
    <t>Registro de visitantes y fotografías</t>
  </si>
  <si>
    <t>Personal del Parque</t>
  </si>
  <si>
    <t>UGAM</t>
  </si>
  <si>
    <t>UGAM, Personal del Parque. OG's y ONG's</t>
  </si>
  <si>
    <t>Municipalidad y CONAP</t>
  </si>
  <si>
    <t>RENGLON</t>
  </si>
  <si>
    <t>UNIDAD DE MEDIDA</t>
  </si>
  <si>
    <t>CANTIDAD</t>
  </si>
  <si>
    <t>CODIGO</t>
  </si>
  <si>
    <t>COMUNIDAD</t>
  </si>
  <si>
    <t>CONAP</t>
  </si>
  <si>
    <t>MUNICIPALIDAD</t>
  </si>
  <si>
    <t>OTRAS INSTITUCIONES (Q)</t>
  </si>
  <si>
    <t>GRAN TOTAL</t>
  </si>
  <si>
    <t>PROGRAMA PROTECCION Y CONTROL</t>
  </si>
  <si>
    <t>SUB TOTAL AC=</t>
  </si>
  <si>
    <t>Jornal</t>
  </si>
  <si>
    <t>Línea de acción: Conservación del área protegida y su biodiversidad</t>
  </si>
  <si>
    <t>Guarda recursos municipal</t>
  </si>
  <si>
    <t>Guarda recursos CONAP</t>
  </si>
  <si>
    <t>Radio de comunicación</t>
  </si>
  <si>
    <t>Guarda forestales UGAM</t>
  </si>
  <si>
    <t>Técnico UGAM</t>
  </si>
  <si>
    <t xml:space="preserve">Director del parque </t>
  </si>
  <si>
    <t>Actividad 2.1. Mantenimiento y limpia de  rondas corta fuego en el área protegida.</t>
  </si>
  <si>
    <t>Oficio de solicitud de herramientas</t>
  </si>
  <si>
    <t xml:space="preserve">Actividad 2.2. Inspección de rondas cortafuego y monitoreo del área. </t>
  </si>
  <si>
    <t>Técnico INAB</t>
  </si>
  <si>
    <t>Técnico CONAP</t>
  </si>
  <si>
    <t>Actividad 2.3.Sensibilización en el tema de control y prevención de incendios forestales a visitantes del parque</t>
  </si>
  <si>
    <t>Actividad 2.4. Monitoreo y contención de incendios con cuadrilla municipal</t>
  </si>
  <si>
    <t>Sociedad Civil</t>
  </si>
  <si>
    <t>Receptor pagador</t>
  </si>
  <si>
    <t>UGAM, CONAP, Sociedad civil, CONRED</t>
  </si>
  <si>
    <t>Cuadrilla CONRED</t>
  </si>
  <si>
    <t>UGAM, CONAP</t>
  </si>
  <si>
    <t>Actividad 2.5. Gestion de equipo y herramienta para la prevención y control  de incendios forestales</t>
  </si>
  <si>
    <t xml:space="preserve">Línea de acción: Conservación de recursos naturales </t>
  </si>
  <si>
    <t xml:space="preserve">Reforestacion de 100 árboles (encino, aliso, ciprés y pino) para diversificación de especies en el área protegida. </t>
  </si>
  <si>
    <t>Reforestacion de 100 plantas de aliso en la parte alta de Pasajkim y Jacalá</t>
  </si>
  <si>
    <t>UGAM  y personal del Parque.</t>
  </si>
  <si>
    <t xml:space="preserve">  Fontaneros municipales, COCODES</t>
  </si>
  <si>
    <t xml:space="preserve">Fontanero Municipal </t>
  </si>
  <si>
    <t xml:space="preserve">Comité de Agua </t>
  </si>
  <si>
    <t>Guarda Forestal</t>
  </si>
  <si>
    <t xml:space="preserve">Plantas forestales </t>
  </si>
  <si>
    <t>Plantas</t>
  </si>
  <si>
    <t xml:space="preserve">Tecnico CONAP </t>
  </si>
  <si>
    <t xml:space="preserve">Jornal </t>
  </si>
  <si>
    <t>Línea de acción: Manejo acorde a buen uso de los recursos naturales (suelo, aire, agua, paisaje)</t>
  </si>
  <si>
    <t>Atividad 1.1 Charlas alusivas al ambiente, áreas protegidas, flora y fauna del parque, dirijida a visitantes; locales, nacionales y extranjeros</t>
  </si>
  <si>
    <t xml:space="preserve">PROGRAMA, USO PUBLICO </t>
  </si>
  <si>
    <t xml:space="preserve">TOTAL POR SUB- PROGRAMA </t>
  </si>
  <si>
    <t>Resultado 1. Visita guíada de turistas en PRM</t>
  </si>
  <si>
    <t>Atividad 1.1. Orientación, información y charlas a visitantes.</t>
  </si>
  <si>
    <t xml:space="preserve"> Personal del Parque. </t>
  </si>
  <si>
    <t>SUB-PROGRAMA: Recreación y Turismo</t>
  </si>
  <si>
    <t>Resultado 2. Área de visitantes adecuadas para conviviencia.</t>
  </si>
  <si>
    <t xml:space="preserve">Compra de Materiales </t>
  </si>
  <si>
    <t xml:space="preserve">Materiales </t>
  </si>
  <si>
    <t>Resultado 2. Socializacion a medios de comunicación y organizaciones comunitarias ajenas al municipio para conocer el proceso del PRM</t>
  </si>
  <si>
    <t>Atividad 2.1. Intercambio de experincias con 5 grupos de visita</t>
  </si>
  <si>
    <t xml:space="preserve">Pago de Internet </t>
  </si>
  <si>
    <t>Muni.</t>
  </si>
  <si>
    <t xml:space="preserve">Guarda Recursos Municipal </t>
  </si>
  <si>
    <t xml:space="preserve"> Trifoliares.</t>
  </si>
  <si>
    <r>
      <rPr>
        <b/>
        <sz val="10"/>
        <rFont val="Arial"/>
        <family val="2"/>
      </rPr>
      <t>Resultado 2.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Plan de control de incendios forestales</t>
    </r>
  </si>
  <si>
    <t>Resultado 1. Prevencion de ilicitos ambientales en el área protegida</t>
  </si>
  <si>
    <r>
      <rPr>
        <b/>
        <sz val="10"/>
        <rFont val="Arial"/>
        <family val="2"/>
      </rPr>
      <t>Actividad 1.1.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Patrullajes y monitoreo en el área protegida.</t>
    </r>
  </si>
  <si>
    <t xml:space="preserve">Actividad 1.2. Jornales de limpieza en nacimientos de agua. </t>
  </si>
  <si>
    <t>Resultado 1.Mantenimiento y limpieza en fuentes de agua (abastecimiento municipal) dentro del parque.</t>
  </si>
  <si>
    <t>Actividad 1.1. Reforestacion de 100 plantas de aliso en la parte alta de Pasajkim y Jacalá</t>
  </si>
  <si>
    <t>PROGRAMA ,MANEJO DE RECURSOS NATURALES</t>
  </si>
  <si>
    <t>TOTAL POR SUB-PROGRAMA</t>
  </si>
  <si>
    <t xml:space="preserve">TOTAL POR SUB-PROGRAMA </t>
  </si>
  <si>
    <t xml:space="preserve">PROGRAMA </t>
  </si>
  <si>
    <t xml:space="preserve">COMUNIDAD </t>
  </si>
  <si>
    <t xml:space="preserve">CONAP </t>
  </si>
  <si>
    <t xml:space="preserve">MUNICIPALIDAD </t>
  </si>
  <si>
    <t xml:space="preserve">INSTUTUCIONES </t>
  </si>
  <si>
    <t xml:space="preserve">       OTRAS </t>
  </si>
  <si>
    <t xml:space="preserve">    TOTAL </t>
  </si>
  <si>
    <t xml:space="preserve">Proteccion y Control </t>
  </si>
  <si>
    <t xml:space="preserve">Uso Publico </t>
  </si>
  <si>
    <t>PARQUE REGIONAL MUNICIPAL DEL CERRO " CHUIRAXAMOLÒ"</t>
  </si>
  <si>
    <t xml:space="preserve">                                                                   GRAN TOTAL </t>
  </si>
  <si>
    <t xml:space="preserve">elaboracion de un plan de manejo forestal del area </t>
  </si>
  <si>
    <t xml:space="preserve">evaluacion del plan de manejo existente y del inventario forestal </t>
  </si>
  <si>
    <t xml:space="preserve">Director, UGAM, Guarda Recurso CONAP </t>
  </si>
  <si>
    <t>Plan de Manejo</t>
  </si>
  <si>
    <t xml:space="preserve">incrementar la cobertura vegetal en las areas deforestadas </t>
  </si>
  <si>
    <t>Mantenimiento de las areas reforestadas del año 2020</t>
  </si>
  <si>
    <t xml:space="preserve">Director, Guarda Recurdsos </t>
  </si>
  <si>
    <t>areas fisicas y Fotografias</t>
  </si>
  <si>
    <t xml:space="preserve">Mantenimiento de 25 has de regeneracion natural </t>
  </si>
  <si>
    <t xml:space="preserve">Manejo de las areas reforestadas dentro del parque </t>
  </si>
  <si>
    <t>Plan de mercadeo y publicidad diseñado e implemetado en un 50%</t>
  </si>
  <si>
    <t xml:space="preserve">registro de visitantes </t>
  </si>
  <si>
    <t xml:space="preserve">establecer un prograna de educacion ambiental formal y no formal </t>
  </si>
  <si>
    <t xml:space="preserve">implentetacion de un programa cultural donde un fin de semana al mes se tengan actividades educativas recreativas y culturales en el parque </t>
  </si>
  <si>
    <t xml:space="preserve">documentos y fotografoa </t>
  </si>
  <si>
    <t>busqueda de fondo de nuevas facilidas</t>
  </si>
  <si>
    <t xml:space="preserve">implementacion de las nuevas facilidades </t>
  </si>
  <si>
    <t xml:space="preserve">Directotor, Tecnico UGAM, CONAP </t>
  </si>
  <si>
    <t>UGAM-CONAP</t>
  </si>
  <si>
    <t xml:space="preserve">Manejo Financiero </t>
  </si>
  <si>
    <t xml:space="preserve">Director del parque y Receptor </t>
  </si>
  <si>
    <t xml:space="preserve">Informes financieros </t>
  </si>
  <si>
    <t xml:space="preserve">Director, Guarada Recursos </t>
  </si>
  <si>
    <t xml:space="preserve">Director,  guarda Recursos, Guarda UGAM, </t>
  </si>
  <si>
    <t>Codigo</t>
  </si>
  <si>
    <t xml:space="preserve">Director, Guarda Recursos, Tecnico UGAM y CONAP </t>
  </si>
  <si>
    <t xml:space="preserve">Director, Guarda Recursos, Guarda UGAM, Y Centros Educativos </t>
  </si>
  <si>
    <t xml:space="preserve">Constancia de propuestas  </t>
  </si>
  <si>
    <t xml:space="preserve">Areas Disponibles </t>
  </si>
  <si>
    <t xml:space="preserve">Documento  Elaborado </t>
  </si>
  <si>
    <t>Mont0</t>
  </si>
  <si>
    <t xml:space="preserve">Director del parque, UGAM y Guarda Recursos  </t>
  </si>
  <si>
    <t>Director, Guarda Recursos, Guarda UGAM</t>
  </si>
  <si>
    <t xml:space="preserve">Elaborar un Plan de seguridad Interno </t>
  </si>
  <si>
    <t xml:space="preserve">Velar en un 100% por el correcto uso de las instalaciones y servicios abiertos al publico </t>
  </si>
  <si>
    <t xml:space="preserve">Director, Guarda Recursos del parque </t>
  </si>
  <si>
    <t>Mantener la seguridad y el control en los puntos criticos del parque en un 100%</t>
  </si>
  <si>
    <t>Documento elaborado</t>
  </si>
  <si>
    <t xml:space="preserve">Fotografias de instalaciones </t>
  </si>
  <si>
    <t>Ronda De Seguridad</t>
  </si>
  <si>
    <t xml:space="preserve">Reducir las Actividadeds Ilicitas de extraccion de recursos naturales dentro del Parque </t>
  </si>
  <si>
    <t xml:space="preserve">Guarda Recursos </t>
  </si>
  <si>
    <t xml:space="preserve">Informes </t>
  </si>
  <si>
    <t xml:space="preserve">Actividad 1. Elaborar un Plan de seguridad Interno </t>
  </si>
  <si>
    <t xml:space="preserve">Resultado 3. Velar en un 100% por el correcto uso de las instalaciones y servicios abiertos al publico </t>
  </si>
  <si>
    <t xml:space="preserve">Actividad 1. Actividades Continuas de Segridad que ofrece el parque </t>
  </si>
  <si>
    <r>
      <rPr>
        <b/>
        <sz val="10"/>
        <rFont val="Arial"/>
        <family val="2"/>
      </rPr>
      <t>Resultado 4.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Mantener la seguridad y el control en los puntos criticos del parque en un 100%</t>
    </r>
  </si>
  <si>
    <r>
      <rPr>
        <b/>
        <sz val="10"/>
        <rFont val="Arial"/>
        <family val="2"/>
      </rPr>
      <t>Resultado 5.</t>
    </r>
    <r>
      <rPr>
        <sz val="10"/>
        <rFont val="Arial"/>
        <family val="2"/>
      </rPr>
      <t xml:space="preserve"> Reducir las Actividadeds Ilicitas de extraccion de recursos naturales dentro del Parque</t>
    </r>
  </si>
  <si>
    <t>Actividad 1. Ronda De Seguridad</t>
  </si>
  <si>
    <t xml:space="preserve">Resultado 2. elaboracion de un plan de manejo forestal del area </t>
  </si>
  <si>
    <t xml:space="preserve">Actividad 1. evaluacion del plan de manejo existente y del inventario forestal </t>
  </si>
  <si>
    <t>Guarda Forestal UGAM</t>
  </si>
  <si>
    <t>Tecnico CONAP</t>
  </si>
  <si>
    <t xml:space="preserve">Resultado 3. incrementar la cobertura vegetal en las areas deforestadas </t>
  </si>
  <si>
    <t xml:space="preserve">Actividad 3. 1. Reforestacion de 100 árboles (encino, aliso, ciprés y pino) para diversificación de especies en el área protegida. </t>
  </si>
  <si>
    <t>Actividad 3. 2. Mantenimiento de las areas reforestadas del año 2020</t>
  </si>
  <si>
    <t xml:space="preserve">Actividad 3. 3.  Mantenimiento de 25 has de regeneracion natural </t>
  </si>
  <si>
    <t xml:space="preserve">Resultado 2. establecer un programa de 4 años para la capacitacion para entes multilplicadores </t>
  </si>
  <si>
    <t xml:space="preserve">Actividad 2.1. diseño de programa para entes multiplicadores </t>
  </si>
  <si>
    <t xml:space="preserve">Centro Educativo </t>
  </si>
  <si>
    <t>Diector, Tecnico UGAM, Y CONAP</t>
  </si>
  <si>
    <t xml:space="preserve">Atividad 2.1. Mantenimiento y servicio personalizado en área de Canopy)  </t>
  </si>
  <si>
    <t>Guarda Recursos UGAM</t>
  </si>
  <si>
    <t>Resultado 3. Plan de mercadeo y publicidad diseñado e implemetado en un 50%</t>
  </si>
  <si>
    <t>Director del Parque</t>
  </si>
  <si>
    <t xml:space="preserve">Receptor Pagador </t>
  </si>
  <si>
    <t>Resultado 3. Construccion de facilidades recreativas</t>
  </si>
  <si>
    <t xml:space="preserve">Municipalidad de Santa Clara </t>
  </si>
  <si>
    <t>Municipalidad de Santa Clara</t>
  </si>
  <si>
    <t>Actividad 3.2. Diseño e implententacion de ajenda y acticidades de selebraciones ambientales.</t>
  </si>
  <si>
    <t>Actividad 3.1. Desarrollo de modulos educativos.</t>
  </si>
  <si>
    <t>Resultado 3. Establecer un prograna de educacion ambiental formal y no formal.</t>
  </si>
  <si>
    <t>Actividad 3. 3.  Implentetacion de un programa cultural donde un fin de semana al mes se tengan actividades educativas recreativas y culturales en el parque.</t>
  </si>
  <si>
    <t>Actividad 3. 1. Diseño de nuevas facilidades.</t>
  </si>
  <si>
    <t>Actividad 3. 2. Busqueda de fondo de nuevas facilidas.</t>
  </si>
  <si>
    <t xml:space="preserve">Actividad 3. 3. Implementacion de las nuevas facilidades. </t>
  </si>
  <si>
    <t>Resultado 1. Actualizacion del dominio de pagina web del PRM.</t>
  </si>
  <si>
    <t>SUB-PROGRAMA: Divulgación y Relaciones Públicas.</t>
  </si>
  <si>
    <t xml:space="preserve">Atividad 1.1. Pago y actulización de dominio. </t>
  </si>
  <si>
    <t xml:space="preserve">Atividad 3.1. Implementacion de un plan de mercadeo. </t>
  </si>
  <si>
    <t>Director, Guarda Recursos y UGAM</t>
  </si>
  <si>
    <t>elaboracion de un plan de Manejo de Bosque natural de proteccion de fuentes de Agua.</t>
  </si>
  <si>
    <t>Rejente Forestal, Tecnicos del INAB. Tecnico UGAM</t>
  </si>
  <si>
    <t xml:space="preserve">Documentos </t>
  </si>
  <si>
    <t>Línea de acción: Conservación de Recursos Naturales.</t>
  </si>
  <si>
    <t>Resultado 1. Implementación del Plan de Manejo Forestal PROBOSQUE</t>
  </si>
  <si>
    <t>Atividad 1.1. Elaboracion de un plan de Manejo de Bosque natural de proteccion de fuentes de Agua.</t>
  </si>
  <si>
    <t>Atividad 2.1. Inscrippcion al Programa Probosque INAB.</t>
  </si>
  <si>
    <t>Tecnico UGAM</t>
  </si>
  <si>
    <t>Tecnico del INAB</t>
  </si>
  <si>
    <t xml:space="preserve">Rejente Forestal  </t>
  </si>
  <si>
    <t xml:space="preserve">Actividades Continuas de Seguridad que ofrece el parque </t>
  </si>
  <si>
    <t xml:space="preserve">Manejo de Recursos </t>
  </si>
  <si>
    <t>Otras</t>
  </si>
  <si>
    <t xml:space="preserve">Seguimiento al cumplimiento de Instrumentos de gestión de áreas protegidas del SIGAP </t>
  </si>
  <si>
    <t xml:space="preserve">PROGRAMA, ADMINISTRACION </t>
  </si>
  <si>
    <t xml:space="preserve">Línea de acción: Seguimiento y monitoreo de la gestion del area Protegida </t>
  </si>
  <si>
    <t>Resultado 1. 1 Ves por mes se reune la UGAM, con el concejo municipal</t>
  </si>
  <si>
    <t xml:space="preserve">Atividad 1.1 Reuniones de trabajo para coordinacipon de actividades dentro del parque. </t>
  </si>
  <si>
    <t>Guarda Recursos CONAP</t>
  </si>
  <si>
    <t>Tecnico del UGAM</t>
  </si>
  <si>
    <t xml:space="preserve">Director del Parque </t>
  </si>
  <si>
    <t xml:space="preserve">Resultado 2.1 Manejo Financiero </t>
  </si>
  <si>
    <t xml:space="preserve">Atividad 2. 1. Entrega de informes de gastos e ingresos mensual a oficinas centrales </t>
  </si>
  <si>
    <t xml:space="preserve">Resultado 3. 1 Seguimiento al cumplimiento de Instrumentos de gestión de áreas protegidas del SIGAP </t>
  </si>
  <si>
    <t xml:space="preserve">Atividad 3. 1. Presentación informe final de ejecución POA 2020 </t>
  </si>
  <si>
    <t xml:space="preserve">Receptor Pragador </t>
  </si>
  <si>
    <t xml:space="preserve">Guarada Recursos CONAP </t>
  </si>
  <si>
    <t xml:space="preserve">Atividad 3. 2. Presentación de POA 2022 del área protegida. </t>
  </si>
  <si>
    <t xml:space="preserve">Atividad 3. 3. Presentación informe de avances de ejecución POA 2021 </t>
  </si>
  <si>
    <t xml:space="preserve">Administracion </t>
  </si>
  <si>
    <t>PLAN OPERATIVO ANUAL 2022</t>
  </si>
  <si>
    <t xml:space="preserve">                   PRESUPUESTO IDEAL PARA EL AÑO 2,022</t>
  </si>
  <si>
    <t>Resultado Esperado 2022</t>
  </si>
  <si>
    <t>Resultado esperado 2022</t>
  </si>
  <si>
    <t xml:space="preserve">Presentación informe final de ejecución POA 2021 </t>
  </si>
  <si>
    <t xml:space="preserve">Presentación de POA 2023 del área protegida. </t>
  </si>
  <si>
    <t xml:space="preserve">la implementación de estándares de prevención y reducir del contagio de 
COVID-19
</t>
  </si>
  <si>
    <t>establecer un programa de 2 años para la capacitacion para entes multilplicadores para la prevecnion del COVID-19</t>
  </si>
  <si>
    <t>desarrollo de modulos educativos para la prevencion del COVID-19</t>
  </si>
  <si>
    <t xml:space="preserve">diseño e implententacion de ajenda y acticidades de Celebraciones ambientals </t>
  </si>
  <si>
    <t>Orientación, información y charlas a visitantes para la prevencion del COVID-19</t>
  </si>
  <si>
    <t xml:space="preserve">diseño de nuevas facilidades </t>
  </si>
  <si>
    <t>construccion de facilidades recreativas familiares y extremas</t>
  </si>
  <si>
    <t xml:space="preserve">Patrullajes y monitoreo en el área protegida </t>
  </si>
  <si>
    <t>Plan de control de incendios forestales en el area protegida</t>
  </si>
  <si>
    <t>Reinscripcion al Programa PROBSOQUE DEL INAB.</t>
  </si>
  <si>
    <t>Documento ingresado a VU CONA^P</t>
  </si>
  <si>
    <t>Entrega de informes de gastos e ingresos mensual a oficinas centrales DAFIM</t>
  </si>
  <si>
    <t>Intercambio de experincias con otros parques para el buen de las areas protegidas</t>
  </si>
  <si>
    <t>Implementacion de un plan de mercadeo para el area de turismo</t>
  </si>
  <si>
    <t xml:space="preserve">director del parque, Reseptor </t>
  </si>
  <si>
    <t>Actualizacion del dominio de pagina web y red social (facebook) del PRM</t>
  </si>
  <si>
    <t>Oficina Regional de CONAP, Sololá.</t>
  </si>
  <si>
    <t xml:space="preserve">Presentación informe de avances de ejecución POA 2022 </t>
  </si>
  <si>
    <t>Una Ves por mes se reune la UGAM, con el concejo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</si>
</sst>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Q&quot;#,##0;[Red]\-&quot;Q&quot;#,##0"/>
    <numFmt numFmtId="165" formatCode="&quot;Q&quot;#,##0.00;[Red]\-&quot;Q&quot;#,##0.00"/>
    <numFmt numFmtId="166" formatCode="_-&quot;Q&quot;* #,##0.00_-;\-&quot;Q&quot;* #,##0.00_-;_-&quot;Q&quot;* &quot;-&quot;??_-;_-@_-"/>
    <numFmt numFmtId="167" formatCode="_(&quot;Q&quot;* #,##0.00_);_(&quot;Q&quot;* \(#,##0.00\);_(&quot;Q&quot;* &quot;-&quot;??_);_(@_)"/>
    <numFmt numFmtId="168" formatCode="_-&quot;$&quot;* #,##0.00_-;\-&quot;$&quot;* #,##0.00_-;_-&quot;$&quot;* &quot;-&quot;??_-;_-@_-"/>
    <numFmt numFmtId="169" formatCode="_([$Q-100A]* #,##0.00_);_([$Q-100A]* \(#,##0.00\);_([$Q-100A]* &quot;-&quot;??_);_(@_)"/>
    <numFmt numFmtId="170" formatCode="&quot;Q&quot;#,##0.00"/>
    <numFmt numFmtId="171" formatCode="_-[$Q-100A]* #,##0.00_-;\-[$Q-100A]* #,##0.00_-;_-[$Q-100A]* &quot;-&quot;??_-;_-@_-"/>
    <numFmt numFmtId="172" formatCode="_-* #,##0.00\ _€_-;\-* #,##0.00\ _€_-;_-* &quot;-&quot;??\ _€_-;_-@_-"/>
    <numFmt numFmtId="173" formatCode="#,##0.00_ ;[Red]\-#,##0.00\ 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4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rgb="FF000000"/>
      <name val="Arial"/>
      <family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  <font>
      <b/>
      <u/>
      <sz val="9"/>
      <color indexed="81"/>
      <name val="Tahoma"/>
      <family val="2"/>
    </font>
    <font>
      <b/>
      <u val="double"/>
      <sz val="9"/>
      <color indexed="81"/>
      <name val="Tahoma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u val="double"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FEDC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7" fontId="1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3" fillId="0" borderId="0"/>
    <xf numFmtId="0" fontId="7" fillId="0" borderId="0"/>
  </cellStyleXfs>
  <cellXfs count="445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justify"/>
    </xf>
    <xf numFmtId="0" fontId="7" fillId="0" borderId="0" xfId="0" applyFont="1" applyAlignment="1">
      <alignment vertical="justify"/>
    </xf>
    <xf numFmtId="0" fontId="7" fillId="0" borderId="0" xfId="0" applyFont="1"/>
    <xf numFmtId="49" fontId="2" fillId="0" borderId="1" xfId="0" applyNumberFormat="1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vertical="top" wrapText="1"/>
    </xf>
    <xf numFmtId="49" fontId="2" fillId="0" borderId="3" xfId="0" applyNumberFormat="1" applyFont="1" applyFill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Border="1"/>
    <xf numFmtId="49" fontId="2" fillId="0" borderId="0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1" fillId="0" borderId="0" xfId="0" applyFont="1"/>
    <xf numFmtId="0" fontId="2" fillId="0" borderId="7" xfId="0" applyFont="1" applyFill="1" applyBorder="1" applyAlignment="1">
      <alignment horizontal="center" vertical="top"/>
    </xf>
    <xf numFmtId="49" fontId="2" fillId="0" borderId="7" xfId="0" applyNumberFormat="1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vertical="justify"/>
    </xf>
    <xf numFmtId="0" fontId="7" fillId="0" borderId="0" xfId="0" applyFont="1" applyBorder="1" applyAlignment="1">
      <alignment horizontal="left" vertical="center"/>
    </xf>
    <xf numFmtId="167" fontId="14" fillId="0" borderId="0" xfId="0" applyNumberFormat="1" applyFont="1" applyBorder="1"/>
    <xf numFmtId="0" fontId="10" fillId="0" borderId="0" xfId="0" applyFont="1" applyBorder="1"/>
    <xf numFmtId="0" fontId="0" fillId="2" borderId="0" xfId="0" applyFill="1"/>
    <xf numFmtId="0" fontId="16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/>
    <xf numFmtId="0" fontId="0" fillId="0" borderId="0" xfId="0" applyFill="1" applyBorder="1"/>
    <xf numFmtId="0" fontId="16" fillId="2" borderId="1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left" vertical="justify"/>
    </xf>
    <xf numFmtId="0" fontId="7" fillId="2" borderId="0" xfId="0" applyFont="1" applyFill="1" applyAlignment="1">
      <alignment vertical="justify"/>
    </xf>
    <xf numFmtId="0" fontId="4" fillId="2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vertical="top" wrapText="1"/>
    </xf>
    <xf numFmtId="49" fontId="2" fillId="2" borderId="3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1" fillId="2" borderId="0" xfId="0" applyFont="1" applyFill="1"/>
    <xf numFmtId="49" fontId="8" fillId="2" borderId="6" xfId="0" applyNumberFormat="1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top" wrapText="1"/>
    </xf>
    <xf numFmtId="2" fontId="8" fillId="2" borderId="0" xfId="0" applyNumberFormat="1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top" wrapText="1"/>
    </xf>
    <xf numFmtId="2" fontId="7" fillId="2" borderId="0" xfId="0" applyNumberFormat="1" applyFont="1" applyFill="1" applyBorder="1" applyAlignment="1">
      <alignment horizontal="left" vertical="top" wrapText="1"/>
    </xf>
    <xf numFmtId="0" fontId="0" fillId="2" borderId="0" xfId="0" applyFill="1" applyBorder="1"/>
    <xf numFmtId="49" fontId="2" fillId="2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49" fontId="2" fillId="2" borderId="0" xfId="0" applyNumberFormat="1" applyFont="1" applyFill="1" applyBorder="1" applyAlignment="1">
      <alignment vertical="top" wrapText="1"/>
    </xf>
    <xf numFmtId="0" fontId="1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167" fontId="7" fillId="2" borderId="7" xfId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top" wrapText="1"/>
    </xf>
    <xf numFmtId="49" fontId="8" fillId="2" borderId="6" xfId="0" applyNumberFormat="1" applyFont="1" applyFill="1" applyBorder="1" applyAlignment="1">
      <alignment horizontal="left" vertical="center" wrapText="1"/>
    </xf>
    <xf numFmtId="167" fontId="8" fillId="2" borderId="6" xfId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166" fontId="1" fillId="2" borderId="0" xfId="0" applyNumberFormat="1" applyFont="1" applyFill="1"/>
    <xf numFmtId="167" fontId="8" fillId="2" borderId="7" xfId="1" applyFont="1" applyFill="1" applyBorder="1" applyAlignment="1">
      <alignment horizontal="center" vertical="center" wrapText="1"/>
    </xf>
    <xf numFmtId="170" fontId="2" fillId="2" borderId="0" xfId="0" applyNumberFormat="1" applyFont="1" applyFill="1"/>
    <xf numFmtId="0" fontId="2" fillId="2" borderId="0" xfId="0" applyFont="1" applyFill="1" applyBorder="1" applyAlignment="1">
      <alignment horizontal="center" vertical="justify"/>
    </xf>
    <xf numFmtId="0" fontId="9" fillId="2" borderId="6" xfId="0" applyFont="1" applyFill="1" applyBorder="1" applyAlignment="1">
      <alignment horizontal="center" vertical="center" wrapText="1"/>
    </xf>
    <xf numFmtId="167" fontId="9" fillId="2" borderId="6" xfId="3" applyFont="1" applyFill="1" applyBorder="1" applyAlignment="1">
      <alignment horizontal="left" vertical="center" wrapText="1"/>
    </xf>
    <xf numFmtId="166" fontId="7" fillId="2" borderId="0" xfId="0" applyNumberFormat="1" applyFont="1" applyFill="1" applyAlignment="1">
      <alignment vertical="center"/>
    </xf>
    <xf numFmtId="0" fontId="8" fillId="2" borderId="13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left" vertical="center" wrapText="1"/>
    </xf>
    <xf numFmtId="167" fontId="8" fillId="2" borderId="7" xfId="3" applyFont="1" applyFill="1" applyBorder="1" applyAlignment="1">
      <alignment horizontal="left" vertical="center" wrapText="1"/>
    </xf>
    <xf numFmtId="167" fontId="8" fillId="2" borderId="13" xfId="1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17" xfId="0" applyFont="1" applyBorder="1"/>
    <xf numFmtId="0" fontId="7" fillId="0" borderId="18" xfId="0" applyFont="1" applyBorder="1"/>
    <xf numFmtId="0" fontId="2" fillId="0" borderId="30" xfId="0" applyFont="1" applyFill="1" applyBorder="1" applyAlignment="1">
      <alignment horizontal="center" vertical="top"/>
    </xf>
    <xf numFmtId="0" fontId="7" fillId="2" borderId="31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2" borderId="18" xfId="0" applyFont="1" applyFill="1" applyBorder="1"/>
    <xf numFmtId="167" fontId="2" fillId="2" borderId="21" xfId="0" applyNumberFormat="1" applyFont="1" applyFill="1" applyBorder="1"/>
    <xf numFmtId="167" fontId="2" fillId="2" borderId="38" xfId="0" applyNumberFormat="1" applyFont="1" applyFill="1" applyBorder="1"/>
    <xf numFmtId="0" fontId="8" fillId="0" borderId="3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166" fontId="2" fillId="0" borderId="18" xfId="0" applyNumberFormat="1" applyFont="1" applyFill="1" applyBorder="1"/>
    <xf numFmtId="0" fontId="2" fillId="2" borderId="30" xfId="0" applyFont="1" applyFill="1" applyBorder="1"/>
    <xf numFmtId="166" fontId="7" fillId="2" borderId="30" xfId="0" applyNumberFormat="1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top"/>
    </xf>
    <xf numFmtId="0" fontId="2" fillId="0" borderId="42" xfId="0" applyFont="1" applyFill="1" applyBorder="1" applyAlignment="1">
      <alignment horizontal="center" vertical="top"/>
    </xf>
    <xf numFmtId="0" fontId="2" fillId="0" borderId="43" xfId="0" applyFont="1" applyBorder="1" applyAlignment="1">
      <alignment horizontal="center"/>
    </xf>
    <xf numFmtId="0" fontId="17" fillId="3" borderId="17" xfId="0" applyFont="1" applyFill="1" applyBorder="1"/>
    <xf numFmtId="0" fontId="17" fillId="3" borderId="0" xfId="0" applyFont="1" applyFill="1" applyBorder="1"/>
    <xf numFmtId="0" fontId="17" fillId="4" borderId="17" xfId="0" applyFont="1" applyFill="1" applyBorder="1"/>
    <xf numFmtId="0" fontId="17" fillId="4" borderId="0" xfId="0" applyFont="1" applyFill="1" applyBorder="1"/>
    <xf numFmtId="49" fontId="2" fillId="4" borderId="7" xfId="0" applyNumberFormat="1" applyFont="1" applyFill="1" applyBorder="1" applyAlignment="1">
      <alignment vertical="top" wrapText="1"/>
    </xf>
    <xf numFmtId="0" fontId="2" fillId="4" borderId="7" xfId="0" applyFont="1" applyFill="1" applyBorder="1" applyAlignment="1">
      <alignment horizontal="center" vertical="top"/>
    </xf>
    <xf numFmtId="167" fontId="8" fillId="2" borderId="13" xfId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170" fontId="9" fillId="2" borderId="13" xfId="0" applyNumberFormat="1" applyFont="1" applyFill="1" applyBorder="1" applyAlignment="1">
      <alignment horizontal="center" vertical="center" wrapText="1"/>
    </xf>
    <xf numFmtId="170" fontId="2" fillId="2" borderId="38" xfId="0" applyNumberFormat="1" applyFont="1" applyFill="1" applyBorder="1"/>
    <xf numFmtId="170" fontId="8" fillId="2" borderId="6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 wrapText="1"/>
    </xf>
    <xf numFmtId="167" fontId="7" fillId="2" borderId="12" xfId="1" applyFont="1" applyFill="1" applyBorder="1" applyAlignment="1">
      <alignment horizontal="center" vertical="center"/>
    </xf>
    <xf numFmtId="167" fontId="8" fillId="0" borderId="7" xfId="1" applyFont="1" applyBorder="1" applyAlignment="1">
      <alignment horizontal="center" vertical="center" wrapText="1"/>
    </xf>
    <xf numFmtId="166" fontId="7" fillId="0" borderId="30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167" fontId="8" fillId="0" borderId="13" xfId="1" applyFont="1" applyBorder="1" applyAlignment="1">
      <alignment horizontal="center" vertical="center" wrapText="1"/>
    </xf>
    <xf numFmtId="166" fontId="7" fillId="0" borderId="39" xfId="0" applyNumberFormat="1" applyFont="1" applyBorder="1" applyAlignment="1">
      <alignment horizontal="center" vertical="center"/>
    </xf>
    <xf numFmtId="170" fontId="2" fillId="2" borderId="21" xfId="0" applyNumberFormat="1" applyFont="1" applyFill="1" applyBorder="1" applyAlignment="1">
      <alignment vertical="justify"/>
    </xf>
    <xf numFmtId="170" fontId="8" fillId="2" borderId="7" xfId="0" applyNumberFormat="1" applyFont="1" applyFill="1" applyBorder="1" applyAlignment="1">
      <alignment horizontal="left" vertical="center" wrapText="1"/>
    </xf>
    <xf numFmtId="170" fontId="6" fillId="5" borderId="7" xfId="0" applyNumberFormat="1" applyFont="1" applyFill="1" applyBorder="1" applyAlignment="1">
      <alignment horizontal="center"/>
    </xf>
    <xf numFmtId="0" fontId="0" fillId="0" borderId="7" xfId="0" applyBorder="1"/>
    <xf numFmtId="170" fontId="19" fillId="7" borderId="7" xfId="0" applyNumberFormat="1" applyFont="1" applyFill="1" applyBorder="1" applyAlignment="1">
      <alignment horizontal="center" vertical="center" wrapText="1"/>
    </xf>
    <xf numFmtId="170" fontId="2" fillId="5" borderId="7" xfId="0" applyNumberFormat="1" applyFont="1" applyFill="1" applyBorder="1" applyAlignment="1">
      <alignment horizontal="center" vertical="center" wrapText="1"/>
    </xf>
    <xf numFmtId="170" fontId="2" fillId="0" borderId="7" xfId="0" applyNumberFormat="1" applyFont="1" applyBorder="1"/>
    <xf numFmtId="170" fontId="2" fillId="7" borderId="7" xfId="0" applyNumberFormat="1" applyFont="1" applyFill="1" applyBorder="1"/>
    <xf numFmtId="0" fontId="7" fillId="0" borderId="7" xfId="0" applyFont="1" applyBorder="1"/>
    <xf numFmtId="170" fontId="0" fillId="0" borderId="7" xfId="0" applyNumberFormat="1" applyBorder="1"/>
    <xf numFmtId="170" fontId="7" fillId="0" borderId="7" xfId="0" applyNumberFormat="1" applyFont="1" applyBorder="1"/>
    <xf numFmtId="0" fontId="7" fillId="0" borderId="7" xfId="0" applyFont="1" applyFill="1" applyBorder="1"/>
    <xf numFmtId="0" fontId="0" fillId="0" borderId="7" xfId="0" applyFill="1" applyBorder="1"/>
    <xf numFmtId="170" fontId="0" fillId="0" borderId="0" xfId="0" applyNumberFormat="1"/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top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167" fontId="7" fillId="0" borderId="7" xfId="1" applyFont="1" applyFill="1" applyBorder="1" applyAlignment="1">
      <alignment horizontal="center" vertical="center"/>
    </xf>
    <xf numFmtId="167" fontId="7" fillId="0" borderId="12" xfId="1" applyFont="1" applyFill="1" applyBorder="1" applyAlignment="1">
      <alignment horizontal="center" vertical="center"/>
    </xf>
    <xf numFmtId="0" fontId="0" fillId="0" borderId="6" xfId="0" applyFill="1" applyBorder="1"/>
    <xf numFmtId="167" fontId="8" fillId="2" borderId="7" xfId="1" applyFont="1" applyFill="1" applyBorder="1" applyAlignment="1">
      <alignment horizontal="left" vertical="top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49" fontId="15" fillId="2" borderId="7" xfId="0" applyNumberFormat="1" applyFont="1" applyFill="1" applyBorder="1" applyAlignment="1">
      <alignment horizontal="center" vertical="center" wrapText="1"/>
    </xf>
    <xf numFmtId="49" fontId="15" fillId="2" borderId="7" xfId="0" applyNumberFormat="1" applyFont="1" applyFill="1" applyBorder="1" applyAlignment="1">
      <alignment horizontal="left" vertical="center" wrapText="1"/>
    </xf>
    <xf numFmtId="167" fontId="16" fillId="2" borderId="7" xfId="4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vertical="center" wrapText="1"/>
    </xf>
    <xf numFmtId="0" fontId="7" fillId="0" borderId="0" xfId="0" applyFont="1" applyFill="1" applyBorder="1"/>
    <xf numFmtId="170" fontId="0" fillId="0" borderId="0" xfId="0" applyNumberFormat="1" applyBorder="1"/>
    <xf numFmtId="170" fontId="7" fillId="0" borderId="0" xfId="0" applyNumberFormat="1" applyFont="1" applyBorder="1"/>
    <xf numFmtId="170" fontId="2" fillId="0" borderId="0" xfId="0" applyNumberFormat="1" applyFont="1" applyBorder="1"/>
    <xf numFmtId="0" fontId="6" fillId="5" borderId="9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170" fontId="6" fillId="9" borderId="7" xfId="0" applyNumberFormat="1" applyFont="1" applyFill="1" applyBorder="1" applyAlignment="1">
      <alignment horizontal="center"/>
    </xf>
    <xf numFmtId="0" fontId="2" fillId="10" borderId="44" xfId="0" applyFont="1" applyFill="1" applyBorder="1" applyAlignment="1">
      <alignment vertical="center" wrapText="1"/>
    </xf>
    <xf numFmtId="0" fontId="2" fillId="10" borderId="13" xfId="0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2" fillId="10" borderId="45" xfId="0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170" fontId="2" fillId="10" borderId="13" xfId="0" applyNumberFormat="1" applyFont="1" applyFill="1" applyBorder="1" applyAlignment="1">
      <alignment horizontal="center" vertical="center" wrapText="1"/>
    </xf>
    <xf numFmtId="0" fontId="7" fillId="0" borderId="5" xfId="0" applyFont="1" applyBorder="1"/>
    <xf numFmtId="0" fontId="2" fillId="0" borderId="0" xfId="0" applyFont="1" applyBorder="1"/>
    <xf numFmtId="0" fontId="22" fillId="10" borderId="12" xfId="0" applyFont="1" applyFill="1" applyBorder="1"/>
    <xf numFmtId="0" fontId="14" fillId="10" borderId="9" xfId="0" applyFont="1" applyFill="1" applyBorder="1"/>
    <xf numFmtId="171" fontId="0" fillId="0" borderId="5" xfId="0" applyNumberFormat="1" applyBorder="1"/>
    <xf numFmtId="165" fontId="0" fillId="0" borderId="7" xfId="0" applyNumberFormat="1" applyBorder="1"/>
    <xf numFmtId="165" fontId="0" fillId="0" borderId="5" xfId="0" applyNumberFormat="1" applyBorder="1"/>
    <xf numFmtId="164" fontId="0" fillId="0" borderId="7" xfId="0" applyNumberFormat="1" applyBorder="1"/>
    <xf numFmtId="164" fontId="0" fillId="0" borderId="5" xfId="0" applyNumberFormat="1" applyBorder="1"/>
    <xf numFmtId="170" fontId="2" fillId="11" borderId="13" xfId="0" applyNumberFormat="1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166" fontId="7" fillId="2" borderId="39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166" fontId="7" fillId="0" borderId="7" xfId="0" applyNumberFormat="1" applyFont="1" applyBorder="1" applyAlignment="1">
      <alignment horizontal="center" vertical="center"/>
    </xf>
    <xf numFmtId="167" fontId="8" fillId="2" borderId="13" xfId="3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170" fontId="9" fillId="2" borderId="7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left" vertical="top" wrapText="1"/>
    </xf>
    <xf numFmtId="0" fontId="2" fillId="2" borderId="37" xfId="0" applyFont="1" applyFill="1" applyBorder="1" applyAlignment="1">
      <alignment horizontal="center" vertical="justify"/>
    </xf>
    <xf numFmtId="0" fontId="2" fillId="2" borderId="20" xfId="0" applyFont="1" applyFill="1" applyBorder="1" applyAlignment="1">
      <alignment horizontal="center" vertical="justify"/>
    </xf>
    <xf numFmtId="0" fontId="7" fillId="0" borderId="8" xfId="0" applyFont="1" applyBorder="1"/>
    <xf numFmtId="0" fontId="7" fillId="2" borderId="13" xfId="0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top"/>
    </xf>
    <xf numFmtId="167" fontId="8" fillId="2" borderId="4" xfId="1" applyFont="1" applyFill="1" applyBorder="1" applyAlignment="1">
      <alignment horizontal="left" vertical="top" wrapText="1"/>
    </xf>
    <xf numFmtId="170" fontId="7" fillId="2" borderId="7" xfId="0" applyNumberFormat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0" borderId="13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2" borderId="12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vertical="center" wrapText="1"/>
    </xf>
    <xf numFmtId="0" fontId="7" fillId="2" borderId="47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16" fillId="2" borderId="7" xfId="4" applyNumberFormat="1" applyFont="1" applyFill="1" applyBorder="1" applyAlignment="1">
      <alignment horizontal="center" vertical="center"/>
    </xf>
    <xf numFmtId="167" fontId="8" fillId="2" borderId="13" xfId="1" applyFont="1" applyFill="1" applyBorder="1" applyAlignment="1">
      <alignment horizontal="left" vertical="center" wrapText="1"/>
    </xf>
    <xf numFmtId="167" fontId="8" fillId="2" borderId="7" xfId="1" applyFont="1" applyFill="1" applyBorder="1" applyAlignment="1">
      <alignment horizontal="left" vertical="center" wrapText="1"/>
    </xf>
    <xf numFmtId="0" fontId="7" fillId="2" borderId="7" xfId="1" applyNumberFormat="1" applyFont="1" applyFill="1" applyBorder="1" applyAlignment="1">
      <alignment horizontal="center" vertical="center" wrapText="1"/>
    </xf>
    <xf numFmtId="0" fontId="9" fillId="2" borderId="7" xfId="1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51" xfId="0" applyFont="1" applyFill="1" applyBorder="1" applyAlignment="1">
      <alignment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top" wrapText="1"/>
    </xf>
    <xf numFmtId="167" fontId="7" fillId="2" borderId="13" xfId="1" applyFont="1" applyFill="1" applyBorder="1" applyAlignment="1">
      <alignment horizontal="center" vertical="center"/>
    </xf>
    <xf numFmtId="167" fontId="7" fillId="2" borderId="28" xfId="1" applyFont="1" applyFill="1" applyBorder="1" applyAlignment="1">
      <alignment horizontal="center" vertical="center"/>
    </xf>
    <xf numFmtId="167" fontId="7" fillId="0" borderId="28" xfId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top"/>
    </xf>
    <xf numFmtId="167" fontId="2" fillId="2" borderId="20" xfId="0" applyNumberFormat="1" applyFont="1" applyFill="1" applyBorder="1" applyAlignment="1">
      <alignment vertical="top"/>
    </xf>
    <xf numFmtId="0" fontId="2" fillId="2" borderId="20" xfId="0" applyFont="1" applyFill="1" applyBorder="1" applyAlignment="1">
      <alignment horizontal="center" vertical="top"/>
    </xf>
    <xf numFmtId="167" fontId="2" fillId="2" borderId="20" xfId="0" applyNumberFormat="1" applyFont="1" applyFill="1" applyBorder="1" applyAlignment="1">
      <alignment horizontal="center" vertical="top"/>
    </xf>
    <xf numFmtId="169" fontId="2" fillId="0" borderId="21" xfId="0" applyNumberFormat="1" applyFont="1" applyBorder="1" applyAlignment="1">
      <alignment horizontal="center"/>
    </xf>
    <xf numFmtId="49" fontId="7" fillId="2" borderId="7" xfId="0" applyNumberFormat="1" applyFont="1" applyFill="1" applyBorder="1" applyAlignment="1">
      <alignment horizontal="left" vertical="center" wrapText="1"/>
    </xf>
    <xf numFmtId="166" fontId="2" fillId="2" borderId="30" xfId="0" applyNumberFormat="1" applyFont="1" applyFill="1" applyBorder="1" applyAlignment="1">
      <alignment horizontal="center" vertical="center"/>
    </xf>
    <xf numFmtId="166" fontId="2" fillId="0" borderId="30" xfId="0" applyNumberFormat="1" applyFont="1" applyFill="1" applyBorder="1" applyAlignment="1">
      <alignment horizontal="center" vertical="center"/>
    </xf>
    <xf numFmtId="166" fontId="2" fillId="2" borderId="39" xfId="0" applyNumberFormat="1" applyFont="1" applyFill="1" applyBorder="1" applyAlignment="1">
      <alignment horizontal="center" vertical="center"/>
    </xf>
    <xf numFmtId="166" fontId="2" fillId="2" borderId="7" xfId="0" applyNumberFormat="1" applyFont="1" applyFill="1" applyBorder="1" applyAlignment="1">
      <alignment horizontal="center" vertical="center"/>
    </xf>
    <xf numFmtId="0" fontId="7" fillId="0" borderId="12" xfId="0" applyFont="1" applyFill="1" applyBorder="1"/>
    <xf numFmtId="0" fontId="0" fillId="0" borderId="9" xfId="0" applyBorder="1"/>
    <xf numFmtId="0" fontId="7" fillId="0" borderId="9" xfId="0" applyFont="1" applyFill="1" applyBorder="1"/>
    <xf numFmtId="170" fontId="0" fillId="0" borderId="9" xfId="0" applyNumberFormat="1" applyBorder="1"/>
    <xf numFmtId="0" fontId="0" fillId="0" borderId="9" xfId="0" applyFill="1" applyBorder="1"/>
    <xf numFmtId="170" fontId="2" fillId="0" borderId="8" xfId="0" applyNumberFormat="1" applyFont="1" applyBorder="1"/>
    <xf numFmtId="0" fontId="7" fillId="0" borderId="12" xfId="0" applyFont="1" applyBorder="1"/>
    <xf numFmtId="0" fontId="7" fillId="0" borderId="9" xfId="0" applyFont="1" applyBorder="1"/>
    <xf numFmtId="165" fontId="14" fillId="10" borderId="8" xfId="0" applyNumberFormat="1" applyFont="1" applyFill="1" applyBorder="1"/>
    <xf numFmtId="0" fontId="6" fillId="5" borderId="9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2" fillId="12" borderId="13" xfId="0" applyFont="1" applyFill="1" applyBorder="1"/>
    <xf numFmtId="0" fontId="2" fillId="12" borderId="46" xfId="0" applyFont="1" applyFill="1" applyBorder="1"/>
    <xf numFmtId="0" fontId="2" fillId="12" borderId="5" xfId="0" applyFont="1" applyFill="1" applyBorder="1"/>
    <xf numFmtId="0" fontId="2" fillId="12" borderId="45" xfId="0" applyFont="1" applyFill="1" applyBorder="1"/>
    <xf numFmtId="166" fontId="7" fillId="0" borderId="13" xfId="0" applyNumberFormat="1" applyFont="1" applyBorder="1" applyAlignment="1">
      <alignment horizontal="center" vertical="center"/>
    </xf>
    <xf numFmtId="0" fontId="9" fillId="2" borderId="37" xfId="0" applyFont="1" applyFill="1" applyBorder="1" applyAlignment="1">
      <alignment vertical="center" wrapText="1"/>
    </xf>
    <xf numFmtId="166" fontId="2" fillId="2" borderId="38" xfId="0" applyNumberFormat="1" applyFont="1" applyFill="1" applyBorder="1"/>
    <xf numFmtId="0" fontId="8" fillId="0" borderId="6" xfId="0" applyFont="1" applyBorder="1" applyAlignment="1">
      <alignment horizontal="center" wrapText="1"/>
    </xf>
    <xf numFmtId="167" fontId="9" fillId="2" borderId="37" xfId="0" applyNumberFormat="1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justify"/>
    </xf>
    <xf numFmtId="167" fontId="2" fillId="2" borderId="37" xfId="0" applyNumberFormat="1" applyFont="1" applyFill="1" applyBorder="1" applyAlignment="1">
      <alignment vertical="justify"/>
    </xf>
    <xf numFmtId="172" fontId="2" fillId="2" borderId="37" xfId="0" applyNumberFormat="1" applyFont="1" applyFill="1" applyBorder="1" applyAlignment="1">
      <alignment vertical="justify"/>
    </xf>
    <xf numFmtId="0" fontId="0" fillId="2" borderId="7" xfId="0" applyFill="1" applyBorder="1"/>
    <xf numFmtId="0" fontId="4" fillId="2" borderId="7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6" fillId="5" borderId="9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170" fontId="2" fillId="2" borderId="7" xfId="0" applyNumberFormat="1" applyFont="1" applyFill="1" applyBorder="1" applyAlignment="1">
      <alignment horizontal="center" vertical="center"/>
    </xf>
    <xf numFmtId="170" fontId="9" fillId="2" borderId="48" xfId="0" applyNumberFormat="1" applyFont="1" applyFill="1" applyBorder="1" applyAlignment="1">
      <alignment horizontal="center" vertical="center" wrapText="1"/>
    </xf>
    <xf numFmtId="0" fontId="1" fillId="0" borderId="7" xfId="0" applyFont="1" applyBorder="1"/>
    <xf numFmtId="49" fontId="1" fillId="2" borderId="7" xfId="0" applyNumberFormat="1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top" wrapText="1"/>
    </xf>
    <xf numFmtId="0" fontId="27" fillId="2" borderId="6" xfId="0" applyFont="1" applyFill="1" applyBorder="1" applyAlignment="1">
      <alignment horizontal="left" vertical="top" wrapText="1"/>
    </xf>
    <xf numFmtId="49" fontId="27" fillId="2" borderId="47" xfId="0" applyNumberFormat="1" applyFont="1" applyFill="1" applyBorder="1" applyAlignment="1">
      <alignment horizontal="center" vertical="center" wrapText="1"/>
    </xf>
    <xf numFmtId="49" fontId="27" fillId="2" borderId="6" xfId="0" applyNumberFormat="1" applyFont="1" applyFill="1" applyBorder="1" applyAlignment="1">
      <alignment horizontal="left" vertical="top" wrapText="1"/>
    </xf>
    <xf numFmtId="49" fontId="27" fillId="2" borderId="13" xfId="0" applyNumberFormat="1" applyFont="1" applyFill="1" applyBorder="1" applyAlignment="1">
      <alignment horizontal="left" vertical="center" wrapText="1"/>
    </xf>
    <xf numFmtId="49" fontId="27" fillId="2" borderId="13" xfId="0" applyNumberFormat="1" applyFont="1" applyFill="1" applyBorder="1" applyAlignment="1">
      <alignment horizontal="left" vertical="top" wrapText="1"/>
    </xf>
    <xf numFmtId="0" fontId="27" fillId="2" borderId="7" xfId="0" applyFont="1" applyFill="1" applyBorder="1" applyAlignment="1">
      <alignment horizontal="left" vertical="top" wrapText="1"/>
    </xf>
    <xf numFmtId="49" fontId="27" fillId="2" borderId="7" xfId="0" applyNumberFormat="1" applyFont="1" applyFill="1" applyBorder="1" applyAlignment="1">
      <alignment horizontal="center" vertical="center" wrapText="1"/>
    </xf>
    <xf numFmtId="49" fontId="27" fillId="2" borderId="7" xfId="0" applyNumberFormat="1" applyFont="1" applyFill="1" applyBorder="1" applyAlignment="1">
      <alignment horizontal="left" vertical="top" wrapText="1"/>
    </xf>
    <xf numFmtId="49" fontId="27" fillId="2" borderId="7" xfId="0" applyNumberFormat="1" applyFont="1" applyFill="1" applyBorder="1" applyAlignment="1">
      <alignment horizontal="left" vertical="center" wrapText="1"/>
    </xf>
    <xf numFmtId="0" fontId="28" fillId="2" borderId="7" xfId="0" applyFont="1" applyFill="1" applyBorder="1" applyAlignment="1">
      <alignment horizontal="center" vertical="center" wrapText="1"/>
    </xf>
    <xf numFmtId="49" fontId="27" fillId="2" borderId="7" xfId="0" applyNumberFormat="1" applyFont="1" applyFill="1" applyBorder="1" applyAlignment="1">
      <alignment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1" fillId="2" borderId="7" xfId="0" applyNumberFormat="1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70" fontId="25" fillId="2" borderId="7" xfId="0" applyNumberFormat="1" applyFont="1" applyFill="1" applyBorder="1" applyAlignment="1">
      <alignment horizontal="center" vertical="center"/>
    </xf>
    <xf numFmtId="167" fontId="1" fillId="2" borderId="6" xfId="1" applyFont="1" applyFill="1" applyBorder="1" applyAlignment="1">
      <alignment horizontal="left" vertical="center" wrapText="1"/>
    </xf>
    <xf numFmtId="167" fontId="1" fillId="2" borderId="7" xfId="1" applyFont="1" applyFill="1" applyBorder="1" applyAlignment="1">
      <alignment horizontal="left" vertical="top" wrapText="1"/>
    </xf>
    <xf numFmtId="2" fontId="1" fillId="2" borderId="7" xfId="0" applyNumberFormat="1" applyFont="1" applyFill="1" applyBorder="1" applyAlignment="1">
      <alignment horizontal="center" vertical="center" wrapText="1"/>
    </xf>
    <xf numFmtId="167" fontId="1" fillId="2" borderId="4" xfId="1" applyFont="1" applyFill="1" applyBorder="1" applyAlignment="1">
      <alignment horizontal="left" vertical="center" wrapText="1"/>
    </xf>
    <xf numFmtId="2" fontId="28" fillId="2" borderId="7" xfId="0" applyNumberFormat="1" applyFont="1" applyFill="1" applyBorder="1" applyAlignment="1">
      <alignment horizontal="center" vertical="center" wrapText="1"/>
    </xf>
    <xf numFmtId="167" fontId="28" fillId="2" borderId="7" xfId="0" applyNumberFormat="1" applyFont="1" applyFill="1" applyBorder="1" applyAlignment="1">
      <alignment horizontal="center" vertical="center"/>
    </xf>
    <xf numFmtId="0" fontId="28" fillId="2" borderId="7" xfId="0" applyFont="1" applyFill="1" applyBorder="1"/>
    <xf numFmtId="170" fontId="28" fillId="2" borderId="7" xfId="0" applyNumberFormat="1" applyFont="1" applyFill="1" applyBorder="1"/>
    <xf numFmtId="171" fontId="2" fillId="8" borderId="8" xfId="0" applyNumberFormat="1" applyFont="1" applyFill="1" applyBorder="1"/>
    <xf numFmtId="49" fontId="9" fillId="2" borderId="6" xfId="0" applyNumberFormat="1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30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left" vertical="center" wrapText="1"/>
    </xf>
    <xf numFmtId="49" fontId="2" fillId="0" borderId="13" xfId="0" applyNumberFormat="1" applyFont="1" applyFill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49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8" fillId="0" borderId="2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top" wrapText="1"/>
    </xf>
    <xf numFmtId="49" fontId="2" fillId="0" borderId="26" xfId="0" applyNumberFormat="1" applyFont="1" applyFill="1" applyBorder="1" applyAlignment="1">
      <alignment horizontal="center" vertical="top" wrapText="1"/>
    </xf>
    <xf numFmtId="49" fontId="2" fillId="0" borderId="27" xfId="0" applyNumberFormat="1" applyFont="1" applyFill="1" applyBorder="1" applyAlignment="1">
      <alignment horizontal="center" vertical="top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top"/>
    </xf>
    <xf numFmtId="0" fontId="2" fillId="0" borderId="37" xfId="0" applyFont="1" applyFill="1" applyBorder="1" applyAlignment="1">
      <alignment horizontal="center" vertical="top"/>
    </xf>
    <xf numFmtId="0" fontId="2" fillId="0" borderId="38" xfId="0" applyFont="1" applyFill="1" applyBorder="1" applyAlignment="1">
      <alignment horizontal="center" vertical="top"/>
    </xf>
    <xf numFmtId="0" fontId="8" fillId="0" borderId="35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justify"/>
    </xf>
    <xf numFmtId="0" fontId="2" fillId="2" borderId="37" xfId="0" applyFont="1" applyFill="1" applyBorder="1" applyAlignment="1">
      <alignment horizontal="center" vertical="justify"/>
    </xf>
    <xf numFmtId="0" fontId="17" fillId="4" borderId="0" xfId="0" applyFont="1" applyFill="1" applyBorder="1" applyAlignment="1"/>
    <xf numFmtId="0" fontId="17" fillId="4" borderId="52" xfId="0" applyFont="1" applyFill="1" applyBorder="1" applyAlignment="1">
      <alignment horizontal="left"/>
    </xf>
    <xf numFmtId="0" fontId="8" fillId="2" borderId="22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49" fontId="2" fillId="4" borderId="13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/>
    </xf>
    <xf numFmtId="0" fontId="2" fillId="4" borderId="40" xfId="0" applyFont="1" applyFill="1" applyBorder="1" applyAlignment="1">
      <alignment horizontal="center" vertical="top"/>
    </xf>
    <xf numFmtId="0" fontId="8" fillId="2" borderId="35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vertical="center" wrapText="1"/>
    </xf>
    <xf numFmtId="49" fontId="8" fillId="2" borderId="42" xfId="0" applyNumberFormat="1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49" fontId="2" fillId="4" borderId="42" xfId="0" applyNumberFormat="1" applyFont="1" applyFill="1" applyBorder="1" applyAlignment="1">
      <alignment horizontal="center" vertical="center" wrapText="1"/>
    </xf>
    <xf numFmtId="49" fontId="2" fillId="4" borderId="12" xfId="0" applyNumberFormat="1" applyFont="1" applyFill="1" applyBorder="1" applyAlignment="1">
      <alignment horizontal="center" vertical="top" wrapText="1"/>
    </xf>
    <xf numFmtId="49" fontId="2" fillId="4" borderId="9" xfId="0" applyNumberFormat="1" applyFont="1" applyFill="1" applyBorder="1" applyAlignment="1">
      <alignment horizontal="center" vertical="top" wrapText="1"/>
    </xf>
    <xf numFmtId="49" fontId="2" fillId="4" borderId="8" xfId="0" applyNumberFormat="1" applyFont="1" applyFill="1" applyBorder="1" applyAlignment="1">
      <alignment horizontal="center" vertical="top" wrapText="1"/>
    </xf>
    <xf numFmtId="0" fontId="17" fillId="3" borderId="0" xfId="0" applyFont="1" applyFill="1" applyBorder="1" applyAlignment="1"/>
    <xf numFmtId="0" fontId="9" fillId="2" borderId="36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/>
    </xf>
    <xf numFmtId="49" fontId="2" fillId="2" borderId="23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49" fontId="2" fillId="2" borderId="25" xfId="0" applyNumberFormat="1" applyFont="1" applyFill="1" applyBorder="1" applyAlignment="1">
      <alignment horizontal="center" vertical="top" wrapText="1"/>
    </xf>
    <xf numFmtId="49" fontId="2" fillId="2" borderId="26" xfId="0" applyNumberFormat="1" applyFont="1" applyFill="1" applyBorder="1" applyAlignment="1">
      <alignment horizontal="center" vertical="top" wrapText="1"/>
    </xf>
    <xf numFmtId="49" fontId="2" fillId="2" borderId="27" xfId="0" applyNumberFormat="1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top"/>
    </xf>
    <xf numFmtId="0" fontId="2" fillId="2" borderId="25" xfId="0" applyFont="1" applyFill="1" applyBorder="1" applyAlignment="1">
      <alignment horizontal="center" vertical="top"/>
    </xf>
    <xf numFmtId="0" fontId="2" fillId="2" borderId="26" xfId="0" applyFont="1" applyFill="1" applyBorder="1" applyAlignment="1">
      <alignment horizontal="center" vertical="top"/>
    </xf>
    <xf numFmtId="0" fontId="2" fillId="2" borderId="49" xfId="0" applyFont="1" applyFill="1" applyBorder="1" applyAlignment="1">
      <alignment horizontal="center" vertical="top"/>
    </xf>
    <xf numFmtId="0" fontId="2" fillId="2" borderId="27" xfId="0" applyFont="1" applyFill="1" applyBorder="1" applyAlignment="1">
      <alignment horizontal="center" vertical="top"/>
    </xf>
    <xf numFmtId="0" fontId="16" fillId="2" borderId="0" xfId="0" applyFont="1" applyFill="1" applyBorder="1" applyAlignment="1"/>
    <xf numFmtId="0" fontId="16" fillId="2" borderId="18" xfId="0" applyFont="1" applyFill="1" applyBorder="1" applyAlignment="1"/>
    <xf numFmtId="0" fontId="15" fillId="2" borderId="20" xfId="0" applyFont="1" applyFill="1" applyBorder="1" applyAlignment="1"/>
    <xf numFmtId="0" fontId="15" fillId="2" borderId="21" xfId="0" applyFont="1" applyFill="1" applyBorder="1" applyAlignment="1"/>
    <xf numFmtId="0" fontId="2" fillId="2" borderId="19" xfId="0" applyFont="1" applyFill="1" applyBorder="1" applyAlignment="1">
      <alignment horizontal="center" vertical="justify"/>
    </xf>
    <xf numFmtId="0" fontId="2" fillId="2" borderId="20" xfId="0" applyFont="1" applyFill="1" applyBorder="1" applyAlignment="1">
      <alignment horizontal="center" vertical="justify"/>
    </xf>
    <xf numFmtId="0" fontId="16" fillId="2" borderId="0" xfId="0" applyFont="1" applyFill="1" applyBorder="1" applyAlignment="1">
      <alignment horizontal="left"/>
    </xf>
    <xf numFmtId="0" fontId="16" fillId="2" borderId="18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26" fillId="2" borderId="0" xfId="0" applyFont="1" applyFill="1" applyBorder="1" applyAlignment="1"/>
    <xf numFmtId="0" fontId="26" fillId="2" borderId="18" xfId="0" applyFont="1" applyFill="1" applyBorder="1" applyAlignment="1"/>
    <xf numFmtId="49" fontId="2" fillId="2" borderId="29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27" fillId="2" borderId="7" xfId="0" applyFont="1" applyFill="1" applyBorder="1" applyAlignment="1">
      <alignment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 vertical="top" wrapText="1"/>
    </xf>
    <xf numFmtId="0" fontId="7" fillId="6" borderId="9" xfId="0" applyFont="1" applyFill="1" applyBorder="1" applyAlignment="1">
      <alignment horizontal="center" vertical="top" wrapText="1"/>
    </xf>
    <xf numFmtId="0" fontId="7" fillId="6" borderId="8" xfId="0" applyFont="1" applyFill="1" applyBorder="1" applyAlignment="1">
      <alignment horizontal="center" vertical="top" wrapText="1"/>
    </xf>
    <xf numFmtId="0" fontId="2" fillId="5" borderId="12" xfId="5" applyFont="1" applyFill="1" applyBorder="1" applyAlignment="1">
      <alignment horizontal="center" vertical="center" wrapText="1"/>
    </xf>
    <xf numFmtId="0" fontId="7" fillId="5" borderId="9" xfId="5" applyFont="1" applyFill="1" applyBorder="1" applyAlignment="1">
      <alignment horizontal="center" vertical="center" wrapText="1"/>
    </xf>
    <xf numFmtId="0" fontId="7" fillId="5" borderId="8" xfId="5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7" fillId="5" borderId="12" xfId="5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top" wrapText="1"/>
    </xf>
    <xf numFmtId="0" fontId="2" fillId="5" borderId="9" xfId="5" applyFont="1" applyFill="1" applyBorder="1" applyAlignment="1">
      <alignment horizontal="center" vertical="center" wrapText="1"/>
    </xf>
    <xf numFmtId="0" fontId="2" fillId="5" borderId="8" xfId="5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164" fontId="0" fillId="0" borderId="0" xfId="0" applyNumberFormat="1"/>
    <xf numFmtId="173" fontId="0" fillId="0" borderId="0" xfId="0" applyNumberFormat="1"/>
    <xf numFmtId="172" fontId="2" fillId="2" borderId="0" xfId="0" applyNumberFormat="1" applyFont="1" applyFill="1" applyBorder="1" applyAlignment="1">
      <alignment horizontal="center" vertical="justify"/>
    </xf>
    <xf numFmtId="4" fontId="0" fillId="0" borderId="0" xfId="0" applyNumberFormat="1"/>
  </cellXfs>
  <cellStyles count="7">
    <cellStyle name="Moneda" xfId="1" builtinId="4"/>
    <cellStyle name="Moneda 2" xfId="2" xr:uid="{00000000-0005-0000-0000-000001000000}"/>
    <cellStyle name="Moneda 3" xfId="3" xr:uid="{00000000-0005-0000-0000-000002000000}"/>
    <cellStyle name="Moneda 4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5"/>
  <sheetViews>
    <sheetView showGridLines="0" topLeftCell="A14" zoomScale="86" zoomScaleNormal="95" workbookViewId="0">
      <selection activeCell="R17" sqref="R17"/>
    </sheetView>
  </sheetViews>
  <sheetFormatPr baseColWidth="10" defaultColWidth="11.42578125" defaultRowHeight="12.75" x14ac:dyDescent="0.2"/>
  <cols>
    <col min="1" max="1" width="4.140625" style="7" customWidth="1"/>
    <col min="2" max="2" width="19.85546875" style="7" customWidth="1"/>
    <col min="3" max="3" width="11.42578125" style="7"/>
    <col min="4" max="4" width="23.5703125" style="7" customWidth="1"/>
    <col min="5" max="5" width="2.28515625" style="7" bestFit="1" customWidth="1"/>
    <col min="6" max="6" width="2.140625" style="7" bestFit="1" customWidth="1"/>
    <col min="7" max="7" width="2.5703125" style="7" bestFit="1" customWidth="1"/>
    <col min="8" max="8" width="2.28515625" style="7" bestFit="1" customWidth="1"/>
    <col min="9" max="9" width="2.5703125" style="7" bestFit="1" customWidth="1"/>
    <col min="10" max="11" width="2.42578125" style="7" customWidth="1"/>
    <col min="12" max="13" width="2.28515625" style="7" bestFit="1" customWidth="1"/>
    <col min="14" max="14" width="2.42578125" style="7" bestFit="1" customWidth="1"/>
    <col min="15" max="16" width="2.28515625" style="7" bestFit="1" customWidth="1"/>
    <col min="17" max="17" width="15.140625" style="7" customWidth="1"/>
    <col min="18" max="18" width="14.28515625" style="7" customWidth="1"/>
    <col min="19" max="19" width="7.5703125" style="7" customWidth="1"/>
    <col min="20" max="20" width="12.7109375" style="7" customWidth="1"/>
    <col min="21" max="21" width="8" style="7" customWidth="1"/>
    <col min="22" max="22" width="11.5703125" style="7" bestFit="1" customWidth="1"/>
    <col min="23" max="23" width="8.28515625" style="7" customWidth="1"/>
    <col min="24" max="24" width="11.5703125" style="7" bestFit="1" customWidth="1"/>
    <col min="25" max="25" width="8.140625" style="7" customWidth="1"/>
    <col min="26" max="26" width="12.7109375" style="7" bestFit="1" customWidth="1"/>
    <col min="27" max="27" width="13.7109375" style="7" bestFit="1" customWidth="1"/>
    <col min="28" max="16384" width="11.42578125" style="7"/>
  </cols>
  <sheetData>
    <row r="1" spans="1:29" s="25" customFormat="1" ht="15.75" x14ac:dyDescent="0.25">
      <c r="A1" s="322" t="s">
        <v>16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4"/>
    </row>
    <row r="2" spans="1:29" s="25" customFormat="1" ht="15.75" x14ac:dyDescent="0.25">
      <c r="A2" s="325" t="s">
        <v>289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26"/>
    </row>
    <row r="3" spans="1:29" s="25" customFormat="1" ht="15.75" customHeight="1" thickBot="1" x14ac:dyDescent="0.3">
      <c r="A3" s="327" t="s">
        <v>72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9"/>
    </row>
    <row r="4" spans="1:29" x14ac:dyDescent="0.2">
      <c r="A4" s="92" t="s">
        <v>33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93"/>
    </row>
    <row r="5" spans="1:29" x14ac:dyDescent="0.2">
      <c r="A5" s="92" t="s">
        <v>34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93"/>
    </row>
    <row r="6" spans="1:29" x14ac:dyDescent="0.2">
      <c r="A6" s="92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93"/>
    </row>
    <row r="7" spans="1:29" x14ac:dyDescent="0.2">
      <c r="A7" s="92" t="s">
        <v>36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93"/>
    </row>
    <row r="8" spans="1:29" s="3" customFormat="1" x14ac:dyDescent="0.2">
      <c r="A8" s="333" t="s">
        <v>15</v>
      </c>
      <c r="B8" s="319" t="s">
        <v>291</v>
      </c>
      <c r="C8" s="319" t="s">
        <v>24</v>
      </c>
      <c r="D8" s="319" t="s">
        <v>0</v>
      </c>
      <c r="E8" s="319" t="s">
        <v>17</v>
      </c>
      <c r="F8" s="319"/>
      <c r="G8" s="319"/>
      <c r="H8" s="319"/>
      <c r="I8" s="319"/>
      <c r="J8" s="319"/>
      <c r="K8" s="319"/>
      <c r="L8" s="319"/>
      <c r="M8" s="319"/>
      <c r="N8" s="319"/>
      <c r="O8" s="319"/>
      <c r="P8" s="319"/>
      <c r="Q8" s="319" t="s">
        <v>10</v>
      </c>
      <c r="R8" s="319" t="s">
        <v>11</v>
      </c>
      <c r="S8" s="330" t="s">
        <v>12</v>
      </c>
      <c r="T8" s="330"/>
      <c r="U8" s="331"/>
      <c r="V8" s="331"/>
      <c r="W8" s="331"/>
      <c r="X8" s="331"/>
      <c r="Y8" s="331"/>
      <c r="Z8" s="331"/>
      <c r="AA8" s="332"/>
    </row>
    <row r="9" spans="1:29" x14ac:dyDescent="0.2">
      <c r="A9" s="333"/>
      <c r="B9" s="334"/>
      <c r="C9" s="319"/>
      <c r="D9" s="319"/>
      <c r="E9" s="21" t="s">
        <v>1</v>
      </c>
      <c r="F9" s="21" t="s">
        <v>2</v>
      </c>
      <c r="G9" s="21" t="s">
        <v>3</v>
      </c>
      <c r="H9" s="21" t="s">
        <v>4</v>
      </c>
      <c r="I9" s="21" t="s">
        <v>3</v>
      </c>
      <c r="J9" s="21" t="s">
        <v>5</v>
      </c>
      <c r="K9" s="21" t="s">
        <v>5</v>
      </c>
      <c r="L9" s="21" t="s">
        <v>4</v>
      </c>
      <c r="M9" s="21" t="s">
        <v>6</v>
      </c>
      <c r="N9" s="21" t="s">
        <v>7</v>
      </c>
      <c r="O9" s="21" t="s">
        <v>8</v>
      </c>
      <c r="P9" s="21" t="s">
        <v>9</v>
      </c>
      <c r="Q9" s="319"/>
      <c r="R9" s="319"/>
      <c r="S9" s="22" t="s">
        <v>25</v>
      </c>
      <c r="T9" s="20" t="s">
        <v>18</v>
      </c>
      <c r="U9" s="22" t="s">
        <v>25</v>
      </c>
      <c r="V9" s="125" t="s">
        <v>18</v>
      </c>
      <c r="W9" s="22" t="s">
        <v>25</v>
      </c>
      <c r="X9" s="125" t="s">
        <v>18</v>
      </c>
      <c r="Y9" s="22" t="s">
        <v>25</v>
      </c>
      <c r="Z9" s="125" t="s">
        <v>18</v>
      </c>
      <c r="AA9" s="94" t="s">
        <v>13</v>
      </c>
    </row>
    <row r="10" spans="1:29" ht="51" customHeight="1" x14ac:dyDescent="0.2">
      <c r="A10" s="95">
        <v>1</v>
      </c>
      <c r="B10" s="68" t="s">
        <v>83</v>
      </c>
      <c r="C10" s="69" t="s">
        <v>68</v>
      </c>
      <c r="D10" s="282" t="s">
        <v>302</v>
      </c>
      <c r="E10" s="245" t="s">
        <v>14</v>
      </c>
      <c r="F10" s="245" t="s">
        <v>14</v>
      </c>
      <c r="G10" s="245" t="s">
        <v>14</v>
      </c>
      <c r="H10" s="245" t="s">
        <v>14</v>
      </c>
      <c r="I10" s="245" t="s">
        <v>14</v>
      </c>
      <c r="J10" s="245" t="s">
        <v>14</v>
      </c>
      <c r="K10" s="245" t="s">
        <v>14</v>
      </c>
      <c r="L10" s="245" t="s">
        <v>14</v>
      </c>
      <c r="M10" s="245" t="s">
        <v>14</v>
      </c>
      <c r="N10" s="245" t="s">
        <v>14</v>
      </c>
      <c r="O10" s="245" t="s">
        <v>14</v>
      </c>
      <c r="P10" s="245" t="s">
        <v>14</v>
      </c>
      <c r="Q10" s="91" t="s">
        <v>96</v>
      </c>
      <c r="R10" s="70" t="s">
        <v>84</v>
      </c>
      <c r="S10" s="71">
        <v>1</v>
      </c>
      <c r="T10" s="72">
        <v>15072.52</v>
      </c>
      <c r="U10" s="127">
        <v>2</v>
      </c>
      <c r="V10" s="129">
        <v>2280</v>
      </c>
      <c r="W10" s="127"/>
      <c r="X10" s="129"/>
      <c r="Y10" s="127"/>
      <c r="Z10" s="129"/>
      <c r="AA10" s="246">
        <f>T10+V10+X10+Z10</f>
        <v>17352.52</v>
      </c>
      <c r="AB10" s="42"/>
    </row>
    <row r="11" spans="1:29" ht="53.25" customHeight="1" x14ac:dyDescent="0.2">
      <c r="A11" s="316">
        <v>2</v>
      </c>
      <c r="B11" s="313" t="s">
        <v>303</v>
      </c>
      <c r="C11" s="70" t="s">
        <v>28</v>
      </c>
      <c r="D11" s="73" t="s">
        <v>73</v>
      </c>
      <c r="E11" s="283" t="s">
        <v>48</v>
      </c>
      <c r="F11" s="91" t="s">
        <v>48</v>
      </c>
      <c r="G11" s="91" t="s">
        <v>48</v>
      </c>
      <c r="H11" s="91"/>
      <c r="I11" s="91"/>
      <c r="J11" s="91"/>
      <c r="K11" s="91"/>
      <c r="L11" s="91"/>
      <c r="M11" s="91"/>
      <c r="N11" s="91"/>
      <c r="O11" s="91" t="s">
        <v>48</v>
      </c>
      <c r="P11" s="91" t="s">
        <v>48</v>
      </c>
      <c r="Q11" s="91" t="s">
        <v>96</v>
      </c>
      <c r="R11" s="91" t="s">
        <v>74</v>
      </c>
      <c r="S11" s="71">
        <v>1</v>
      </c>
      <c r="T11" s="72">
        <v>4114.2000000000007</v>
      </c>
      <c r="U11" s="127">
        <v>2</v>
      </c>
      <c r="V11" s="129">
        <v>760</v>
      </c>
      <c r="W11" s="127"/>
      <c r="X11" s="129"/>
      <c r="Y11" s="127"/>
      <c r="Z11" s="129"/>
      <c r="AA11" s="246">
        <f>T11+V11+X11</f>
        <v>4874.2000000000007</v>
      </c>
      <c r="AB11" s="42"/>
    </row>
    <row r="12" spans="1:29" ht="58.5" customHeight="1" x14ac:dyDescent="0.2">
      <c r="A12" s="317"/>
      <c r="B12" s="314"/>
      <c r="C12" s="150" t="s">
        <v>28</v>
      </c>
      <c r="D12" s="151" t="s">
        <v>75</v>
      </c>
      <c r="E12" s="152"/>
      <c r="F12" s="152" t="s">
        <v>48</v>
      </c>
      <c r="G12" s="152"/>
      <c r="H12" s="152"/>
      <c r="I12" s="152"/>
      <c r="J12" s="152"/>
      <c r="K12" s="152"/>
      <c r="L12" s="152"/>
      <c r="M12" s="152"/>
      <c r="N12" s="152" t="s">
        <v>48</v>
      </c>
      <c r="O12" s="152"/>
      <c r="P12" s="152"/>
      <c r="Q12" s="153" t="s">
        <v>76</v>
      </c>
      <c r="R12" s="153" t="s">
        <v>78</v>
      </c>
      <c r="S12" s="154">
        <v>1</v>
      </c>
      <c r="T12" s="155">
        <v>1233.3800000000001</v>
      </c>
      <c r="U12" s="154">
        <v>2</v>
      </c>
      <c r="V12" s="156">
        <v>656.66000000000008</v>
      </c>
      <c r="W12" s="154"/>
      <c r="X12" s="156"/>
      <c r="Y12" s="154">
        <v>3</v>
      </c>
      <c r="Z12" s="156">
        <v>546.66</v>
      </c>
      <c r="AA12" s="247">
        <f>SUM(Z12+V12+T12)</f>
        <v>2436.7000000000003</v>
      </c>
      <c r="AB12" s="42"/>
    </row>
    <row r="13" spans="1:29" ht="54.75" customHeight="1" x14ac:dyDescent="0.2">
      <c r="A13" s="317"/>
      <c r="B13" s="314"/>
      <c r="C13" s="70" t="s">
        <v>28</v>
      </c>
      <c r="D13" s="151" t="s">
        <v>79</v>
      </c>
      <c r="E13" s="152" t="s">
        <v>14</v>
      </c>
      <c r="F13" s="152" t="s">
        <v>14</v>
      </c>
      <c r="G13" s="152" t="s">
        <v>14</v>
      </c>
      <c r="H13" s="152" t="s">
        <v>14</v>
      </c>
      <c r="I13" s="152" t="s">
        <v>14</v>
      </c>
      <c r="J13" s="152"/>
      <c r="K13" s="152"/>
      <c r="L13" s="152"/>
      <c r="M13" s="152"/>
      <c r="N13" s="152" t="s">
        <v>14</v>
      </c>
      <c r="O13" s="152" t="s">
        <v>14</v>
      </c>
      <c r="P13" s="152" t="s">
        <v>14</v>
      </c>
      <c r="Q13" s="153" t="s">
        <v>77</v>
      </c>
      <c r="R13" s="153" t="s">
        <v>78</v>
      </c>
      <c r="S13" s="154">
        <v>1</v>
      </c>
      <c r="T13" s="155">
        <v>57762.840000000004</v>
      </c>
      <c r="U13" s="154">
        <v>2</v>
      </c>
      <c r="V13" s="156">
        <v>1140</v>
      </c>
      <c r="W13" s="154"/>
      <c r="X13" s="156"/>
      <c r="Y13" s="154"/>
      <c r="Z13" s="156"/>
      <c r="AA13" s="247">
        <f>T13+V13+X13</f>
        <v>58902.840000000004</v>
      </c>
      <c r="AB13" s="42"/>
    </row>
    <row r="14" spans="1:29" ht="53.25" customHeight="1" x14ac:dyDescent="0.2">
      <c r="A14" s="317"/>
      <c r="B14" s="314"/>
      <c r="C14" s="70" t="s">
        <v>28</v>
      </c>
      <c r="D14" s="151" t="s">
        <v>80</v>
      </c>
      <c r="E14" s="152"/>
      <c r="F14" s="152" t="s">
        <v>48</v>
      </c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3" t="s">
        <v>125</v>
      </c>
      <c r="R14" s="153"/>
      <c r="S14" s="154">
        <v>1</v>
      </c>
      <c r="T14" s="155">
        <v>5080.25</v>
      </c>
      <c r="U14" s="154">
        <v>2</v>
      </c>
      <c r="V14" s="156">
        <v>475</v>
      </c>
      <c r="W14" s="154">
        <v>10</v>
      </c>
      <c r="X14" s="156">
        <v>5200</v>
      </c>
      <c r="Y14" s="154">
        <v>12</v>
      </c>
      <c r="Z14" s="156">
        <v>1493.44</v>
      </c>
      <c r="AA14" s="247">
        <f>T14+V14+X14+Z14</f>
        <v>12248.69</v>
      </c>
      <c r="AB14" s="42"/>
    </row>
    <row r="15" spans="1:29" ht="69.75" customHeight="1" x14ac:dyDescent="0.2">
      <c r="A15" s="318"/>
      <c r="B15" s="315"/>
      <c r="C15" s="235" t="s">
        <v>28</v>
      </c>
      <c r="D15" s="236" t="s">
        <v>81</v>
      </c>
      <c r="E15" s="208"/>
      <c r="F15" s="208"/>
      <c r="G15" s="208" t="s">
        <v>48</v>
      </c>
      <c r="H15" s="208"/>
      <c r="I15" s="208"/>
      <c r="J15" s="208"/>
      <c r="K15" s="208"/>
      <c r="L15" s="208"/>
      <c r="M15" s="208"/>
      <c r="N15" s="208"/>
      <c r="O15" s="208"/>
      <c r="P15" s="208"/>
      <c r="Q15" s="208" t="s">
        <v>127</v>
      </c>
      <c r="R15" s="208" t="s">
        <v>82</v>
      </c>
      <c r="S15" s="199">
        <v>1</v>
      </c>
      <c r="T15" s="237">
        <v>1</v>
      </c>
      <c r="U15" s="199"/>
      <c r="V15" s="238"/>
      <c r="W15" s="199"/>
      <c r="X15" s="238"/>
      <c r="Y15" s="199"/>
      <c r="Z15" s="239"/>
      <c r="AA15" s="248">
        <f>T15+V15+X15+Z15</f>
        <v>1</v>
      </c>
      <c r="AB15" s="42"/>
    </row>
    <row r="16" spans="1:29" s="144" customFormat="1" ht="69.75" customHeight="1" x14ac:dyDescent="0.2">
      <c r="A16" s="91">
        <v>3</v>
      </c>
      <c r="B16" s="91" t="s">
        <v>214</v>
      </c>
      <c r="C16" s="70" t="s">
        <v>28</v>
      </c>
      <c r="D16" s="73" t="s">
        <v>211</v>
      </c>
      <c r="E16" s="91" t="s">
        <v>14</v>
      </c>
      <c r="F16" s="91" t="s">
        <v>14</v>
      </c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 t="s">
        <v>258</v>
      </c>
      <c r="R16" s="91" t="s">
        <v>215</v>
      </c>
      <c r="S16" s="160">
        <v>1</v>
      </c>
      <c r="T16" s="72">
        <v>1578.76</v>
      </c>
      <c r="U16" s="160"/>
      <c r="V16" s="72"/>
      <c r="W16" s="160"/>
      <c r="X16" s="72"/>
      <c r="Y16" s="160"/>
      <c r="Z16" s="155"/>
      <c r="AA16" s="249">
        <f>SUM(T16)</f>
        <v>1578.76</v>
      </c>
      <c r="AB16" s="63"/>
      <c r="AC16" s="207"/>
    </row>
    <row r="17" spans="1:29" s="144" customFormat="1" ht="77.25" customHeight="1" x14ac:dyDescent="0.2">
      <c r="A17" s="91">
        <v>4</v>
      </c>
      <c r="B17" s="91" t="s">
        <v>212</v>
      </c>
      <c r="C17" s="70" t="s">
        <v>28</v>
      </c>
      <c r="D17" s="73" t="s">
        <v>269</v>
      </c>
      <c r="E17" s="91" t="s">
        <v>14</v>
      </c>
      <c r="F17" s="91" t="s">
        <v>14</v>
      </c>
      <c r="G17" s="91" t="s">
        <v>14</v>
      </c>
      <c r="H17" s="91" t="s">
        <v>14</v>
      </c>
      <c r="I17" s="91" t="s">
        <v>14</v>
      </c>
      <c r="J17" s="91" t="s">
        <v>14</v>
      </c>
      <c r="K17" s="91" t="s">
        <v>14</v>
      </c>
      <c r="L17" s="91" t="s">
        <v>14</v>
      </c>
      <c r="M17" s="91" t="s">
        <v>14</v>
      </c>
      <c r="N17" s="91" t="s">
        <v>14</v>
      </c>
      <c r="O17" s="91" t="s">
        <v>14</v>
      </c>
      <c r="P17" s="91" t="s">
        <v>14</v>
      </c>
      <c r="Q17" s="91" t="s">
        <v>213</v>
      </c>
      <c r="R17" s="91" t="s">
        <v>216</v>
      </c>
      <c r="S17" s="160">
        <v>1</v>
      </c>
      <c r="T17" s="72">
        <v>4992.24</v>
      </c>
      <c r="U17" s="160"/>
      <c r="V17" s="72"/>
      <c r="W17" s="160"/>
      <c r="X17" s="72"/>
      <c r="Y17" s="160"/>
      <c r="Z17" s="155"/>
      <c r="AA17" s="249">
        <f>SUM(T17)</f>
        <v>4992.24</v>
      </c>
      <c r="AB17" s="63"/>
      <c r="AC17" s="207"/>
    </row>
    <row r="18" spans="1:29" s="144" customFormat="1" ht="69" customHeight="1" x14ac:dyDescent="0.2">
      <c r="A18" s="91">
        <v>5</v>
      </c>
      <c r="B18" s="91" t="s">
        <v>218</v>
      </c>
      <c r="C18" s="70" t="s">
        <v>28</v>
      </c>
      <c r="D18" s="73" t="s">
        <v>217</v>
      </c>
      <c r="E18" s="91" t="s">
        <v>14</v>
      </c>
      <c r="F18" s="91" t="s">
        <v>14</v>
      </c>
      <c r="G18" s="91" t="s">
        <v>14</v>
      </c>
      <c r="H18" s="91" t="s">
        <v>14</v>
      </c>
      <c r="I18" s="91" t="s">
        <v>14</v>
      </c>
      <c r="J18" s="91" t="s">
        <v>14</v>
      </c>
      <c r="K18" s="91" t="s">
        <v>14</v>
      </c>
      <c r="L18" s="91" t="s">
        <v>14</v>
      </c>
      <c r="M18" s="91" t="s">
        <v>14</v>
      </c>
      <c r="N18" s="91" t="s">
        <v>14</v>
      </c>
      <c r="O18" s="91" t="s">
        <v>14</v>
      </c>
      <c r="P18" s="91" t="s">
        <v>14</v>
      </c>
      <c r="Q18" s="91" t="s">
        <v>219</v>
      </c>
      <c r="R18" s="91" t="s">
        <v>220</v>
      </c>
      <c r="S18" s="160">
        <v>1</v>
      </c>
      <c r="T18" s="72">
        <v>3360.24</v>
      </c>
      <c r="U18" s="160"/>
      <c r="V18" s="72"/>
      <c r="W18" s="160"/>
      <c r="X18" s="72"/>
      <c r="Y18" s="160"/>
      <c r="Z18" s="155"/>
      <c r="AA18" s="249">
        <f>SUM(T18)</f>
        <v>3360.24</v>
      </c>
      <c r="AB18" s="63"/>
      <c r="AC18" s="207"/>
    </row>
    <row r="19" spans="1:29" ht="12.75" customHeight="1" thickBot="1" x14ac:dyDescent="0.25">
      <c r="A19" s="320" t="s">
        <v>49</v>
      </c>
      <c r="B19" s="321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240">
        <v>1</v>
      </c>
      <c r="T19" s="241">
        <f>SUM(T10:T18)</f>
        <v>93195.430000000008</v>
      </c>
      <c r="U19" s="242">
        <v>2</v>
      </c>
      <c r="V19" s="243">
        <f>SUM(V10:V15)</f>
        <v>5311.66</v>
      </c>
      <c r="W19" s="242">
        <v>10</v>
      </c>
      <c r="X19" s="243">
        <f>SUM(X10:X15)</f>
        <v>5200</v>
      </c>
      <c r="Y19" s="242" t="s">
        <v>271</v>
      </c>
      <c r="Z19" s="243">
        <f>SUM(Z10:Z15)</f>
        <v>2040.1</v>
      </c>
      <c r="AA19" s="244">
        <f>SUM(AA10:AA18)</f>
        <v>105747.19000000002</v>
      </c>
      <c r="AB19" s="42"/>
    </row>
    <row r="20" spans="1:29" s="15" customFormat="1" x14ac:dyDescent="0.2">
      <c r="B20" s="28"/>
      <c r="C20" s="28"/>
      <c r="D20" s="28"/>
      <c r="R20" s="29"/>
      <c r="AA20" s="30"/>
    </row>
    <row r="21" spans="1:29" ht="15" x14ac:dyDescent="0.2">
      <c r="A21" s="15"/>
      <c r="B21" s="31"/>
      <c r="C21" s="28"/>
      <c r="D21" s="28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9" x14ac:dyDescent="0.2">
      <c r="A22" s="15"/>
      <c r="B22" s="28"/>
      <c r="C22" s="28"/>
      <c r="D22" s="28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9" x14ac:dyDescent="0.2">
      <c r="A23" s="15"/>
      <c r="B23" s="28"/>
      <c r="C23" s="28"/>
      <c r="D23" s="28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9" x14ac:dyDescent="0.2">
      <c r="B24" s="6"/>
      <c r="C24" s="6"/>
      <c r="D24" s="6"/>
    </row>
    <row r="25" spans="1:29" x14ac:dyDescent="0.2">
      <c r="B25" s="6"/>
      <c r="C25" s="6"/>
      <c r="D25" s="6"/>
    </row>
    <row r="26" spans="1:29" s="25" customFormat="1" ht="15.75" x14ac:dyDescent="0.25">
      <c r="A26" s="312"/>
      <c r="B26" s="312"/>
      <c r="C26" s="312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12"/>
      <c r="S26" s="312"/>
      <c r="T26" s="312"/>
      <c r="U26" s="312"/>
      <c r="V26" s="312"/>
      <c r="W26" s="312"/>
      <c r="X26" s="312"/>
      <c r="Y26" s="312"/>
      <c r="Z26" s="312"/>
      <c r="AA26" s="312"/>
    </row>
    <row r="27" spans="1:29" s="25" customFormat="1" ht="15.75" x14ac:dyDescent="0.25">
      <c r="A27" s="312"/>
      <c r="B27" s="312"/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2"/>
      <c r="U27" s="312"/>
      <c r="V27" s="312"/>
      <c r="W27" s="312"/>
      <c r="X27" s="312"/>
      <c r="Y27" s="312"/>
      <c r="Z27" s="312"/>
      <c r="AA27" s="312"/>
    </row>
    <row r="28" spans="1:29" s="25" customFormat="1" ht="15.75" customHeight="1" x14ac:dyDescent="0.25">
      <c r="A28" s="312"/>
      <c r="B28" s="312"/>
      <c r="C28" s="312"/>
      <c r="D28" s="312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  <c r="V28" s="312"/>
      <c r="W28" s="312"/>
      <c r="X28" s="312"/>
      <c r="Y28" s="312"/>
      <c r="Z28" s="312"/>
      <c r="AA28" s="312"/>
    </row>
    <row r="29" spans="1:29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9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9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9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28.5" customHeight="1" x14ac:dyDescent="0.2">
      <c r="A33" s="335"/>
      <c r="B33" s="335"/>
      <c r="C33" s="335"/>
      <c r="D33" s="335"/>
      <c r="E33" s="335"/>
      <c r="F33" s="335"/>
      <c r="G33" s="335"/>
      <c r="H33" s="335"/>
      <c r="I33" s="335"/>
      <c r="J33" s="335"/>
      <c r="K33" s="335"/>
      <c r="L33" s="335"/>
      <c r="M33" s="335"/>
      <c r="N33" s="335"/>
      <c r="O33" s="335"/>
      <c r="P33" s="335"/>
      <c r="Q33" s="33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s="3" customFormat="1" x14ac:dyDescent="0.2">
      <c r="A35" s="337"/>
      <c r="B35" s="336"/>
      <c r="C35" s="336"/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7"/>
      <c r="T35" s="337"/>
      <c r="U35" s="337"/>
      <c r="V35" s="337"/>
      <c r="W35" s="337"/>
      <c r="X35" s="337"/>
      <c r="Y35" s="337"/>
      <c r="Z35" s="337"/>
      <c r="AA35" s="337"/>
    </row>
    <row r="36" spans="1:27" ht="13.5" customHeight="1" x14ac:dyDescent="0.2">
      <c r="A36" s="337"/>
      <c r="B36" s="336"/>
      <c r="C36" s="336"/>
      <c r="D36" s="33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336"/>
      <c r="R36" s="336"/>
      <c r="S36" s="13"/>
      <c r="T36" s="13"/>
      <c r="U36" s="124"/>
      <c r="V36" s="124"/>
      <c r="W36" s="124"/>
      <c r="X36" s="124"/>
      <c r="Y36" s="124"/>
      <c r="Z36" s="124"/>
      <c r="AA36" s="13"/>
    </row>
    <row r="37" spans="1:27" ht="43.5" customHeight="1" x14ac:dyDescent="0.2">
      <c r="A37" s="26"/>
      <c r="B37" s="12"/>
      <c r="C37" s="14"/>
      <c r="D37" s="14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4"/>
      <c r="R37" s="14"/>
      <c r="S37" s="13"/>
      <c r="T37" s="13"/>
      <c r="U37" s="124"/>
      <c r="V37" s="124"/>
      <c r="W37" s="124"/>
      <c r="X37" s="124"/>
      <c r="Y37" s="124"/>
      <c r="Z37" s="124"/>
      <c r="AA37" s="13"/>
    </row>
    <row r="38" spans="1:27" s="17" customFormat="1" ht="27.75" customHeight="1" x14ac:dyDescent="0.2">
      <c r="A38" s="1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s="17" customFormat="1" ht="54" customHeight="1" x14ac:dyDescent="0.2">
      <c r="A39" s="1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s="17" customFormat="1" ht="67.5" customHeight="1" x14ac:dyDescent="0.2">
      <c r="A40" s="1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s="17" customFormat="1" ht="27" customHeight="1" x14ac:dyDescent="0.2">
      <c r="A41" s="1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s="17" customFormat="1" ht="26.25" customHeight="1" x14ac:dyDescent="0.2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s="17" customForma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s="17" customFormat="1" x14ac:dyDescent="0.2"/>
    <row r="45" spans="1:27" s="17" customFormat="1" x14ac:dyDescent="0.2"/>
    <row r="46" spans="1:27" s="17" customFormat="1" x14ac:dyDescent="0.2"/>
    <row r="47" spans="1:27" s="17" customFormat="1" x14ac:dyDescent="0.2"/>
    <row r="48" spans="1:27" s="17" customFormat="1" x14ac:dyDescent="0.2"/>
    <row r="49" s="17" customFormat="1" x14ac:dyDescent="0.2"/>
    <row r="50" s="17" customFormat="1" x14ac:dyDescent="0.2"/>
    <row r="51" s="17" customFormat="1" x14ac:dyDescent="0.2"/>
    <row r="52" s="17" customFormat="1" x14ac:dyDescent="0.2"/>
    <row r="53" s="17" customFormat="1" x14ac:dyDescent="0.2"/>
    <row r="54" s="17" customFormat="1" x14ac:dyDescent="0.2"/>
    <row r="55" s="17" customFormat="1" x14ac:dyDescent="0.2"/>
  </sheetData>
  <mergeCells count="26">
    <mergeCell ref="A33:Q33"/>
    <mergeCell ref="E35:P35"/>
    <mergeCell ref="Q35:Q36"/>
    <mergeCell ref="R35:R36"/>
    <mergeCell ref="A28:AA28"/>
    <mergeCell ref="S35:AA35"/>
    <mergeCell ref="A35:A36"/>
    <mergeCell ref="B35:B36"/>
    <mergeCell ref="C35:C36"/>
    <mergeCell ref="D35:D36"/>
    <mergeCell ref="A1:AA1"/>
    <mergeCell ref="A2:AA2"/>
    <mergeCell ref="A3:AA3"/>
    <mergeCell ref="S8:AA8"/>
    <mergeCell ref="A8:A9"/>
    <mergeCell ref="B8:B9"/>
    <mergeCell ref="C8:C9"/>
    <mergeCell ref="D8:D9"/>
    <mergeCell ref="E8:P8"/>
    <mergeCell ref="A26:AA26"/>
    <mergeCell ref="A27:AA27"/>
    <mergeCell ref="B11:B15"/>
    <mergeCell ref="A11:A15"/>
    <mergeCell ref="Q8:Q9"/>
    <mergeCell ref="R8:R9"/>
    <mergeCell ref="A19:R19"/>
  </mergeCells>
  <phoneticPr fontId="0" type="noConversion"/>
  <printOptions horizontalCentered="1"/>
  <pageMargins left="0.39370078740157483" right="0.39370078740157483" top="0.39370078740157483" bottom="0.39370078740157483" header="0" footer="0"/>
  <pageSetup scale="60" orientation="landscape" horizontalDpi="360" verticalDpi="36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9"/>
  <sheetViews>
    <sheetView showGridLines="0" topLeftCell="A15" zoomScale="90" zoomScaleNormal="90" zoomScaleSheetLayoutView="70" workbookViewId="0">
      <selection activeCell="Y30" sqref="Y30"/>
    </sheetView>
  </sheetViews>
  <sheetFormatPr baseColWidth="10" defaultColWidth="11.42578125" defaultRowHeight="12.75" x14ac:dyDescent="0.2"/>
  <cols>
    <col min="1" max="1" width="5.42578125" style="7" customWidth="1"/>
    <col min="2" max="2" width="20.85546875" style="5" customWidth="1"/>
    <col min="3" max="3" width="11.42578125" style="6"/>
    <col min="4" max="4" width="19.28515625" style="6" customWidth="1"/>
    <col min="5" max="16" width="2.5703125" style="6" customWidth="1"/>
    <col min="17" max="17" width="15" style="7" customWidth="1"/>
    <col min="18" max="18" width="15.42578125" style="6" customWidth="1"/>
    <col min="19" max="19" width="8.28515625" style="7" customWidth="1"/>
    <col min="20" max="20" width="12.7109375" style="7" bestFit="1" customWidth="1"/>
    <col min="21" max="21" width="8.42578125" style="7" customWidth="1"/>
    <col min="22" max="22" width="11" style="7" bestFit="1" customWidth="1"/>
    <col min="23" max="23" width="7.7109375" style="7" customWidth="1"/>
    <col min="24" max="25" width="12.7109375" style="7" bestFit="1" customWidth="1"/>
    <col min="26" max="16384" width="11.42578125" style="7"/>
  </cols>
  <sheetData>
    <row r="1" spans="1:27" s="25" customFormat="1" ht="18" x14ac:dyDescent="0.25">
      <c r="A1" s="338" t="s">
        <v>19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96"/>
    </row>
    <row r="2" spans="1:27" s="25" customFormat="1" ht="15.75" x14ac:dyDescent="0.25">
      <c r="A2" s="325" t="s">
        <v>289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97"/>
    </row>
    <row r="3" spans="1:27" s="25" customFormat="1" ht="15.75" customHeight="1" thickBot="1" x14ac:dyDescent="0.3">
      <c r="A3" s="327" t="s">
        <v>72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105"/>
    </row>
    <row r="4" spans="1:27" x14ac:dyDescent="0.2">
      <c r="A4" s="98" t="s">
        <v>30</v>
      </c>
      <c r="B4" s="99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15"/>
      <c r="T4" s="15"/>
      <c r="U4" s="15"/>
      <c r="V4" s="15"/>
      <c r="W4" s="15"/>
      <c r="X4" s="15"/>
      <c r="Y4" s="93"/>
    </row>
    <row r="5" spans="1:27" x14ac:dyDescent="0.2">
      <c r="A5" s="98" t="s">
        <v>29</v>
      </c>
      <c r="B5" s="99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93"/>
    </row>
    <row r="6" spans="1:27" x14ac:dyDescent="0.2">
      <c r="A6" s="98" t="s">
        <v>31</v>
      </c>
      <c r="B6" s="99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15"/>
      <c r="T6" s="15"/>
      <c r="U6" s="15"/>
      <c r="V6" s="15"/>
      <c r="W6" s="15"/>
      <c r="X6" s="15"/>
      <c r="Y6" s="93"/>
    </row>
    <row r="7" spans="1:27" ht="13.5" thickBot="1" x14ac:dyDescent="0.25">
      <c r="A7" s="98" t="s">
        <v>37</v>
      </c>
      <c r="B7" s="99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15"/>
      <c r="T7" s="15"/>
      <c r="U7" s="15"/>
      <c r="V7" s="15"/>
      <c r="W7" s="15"/>
      <c r="X7" s="15"/>
      <c r="Y7" s="93"/>
    </row>
    <row r="8" spans="1:27" s="3" customFormat="1" ht="13.5" thickBot="1" x14ac:dyDescent="0.25">
      <c r="A8" s="344" t="s">
        <v>15</v>
      </c>
      <c r="B8" s="349" t="s">
        <v>291</v>
      </c>
      <c r="C8" s="349" t="s">
        <v>24</v>
      </c>
      <c r="D8" s="349" t="s">
        <v>0</v>
      </c>
      <c r="E8" s="346" t="s">
        <v>17</v>
      </c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8"/>
      <c r="Q8" s="349" t="s">
        <v>10</v>
      </c>
      <c r="R8" s="349" t="s">
        <v>11</v>
      </c>
      <c r="S8" s="351" t="s">
        <v>12</v>
      </c>
      <c r="T8" s="352"/>
      <c r="U8" s="352"/>
      <c r="V8" s="352"/>
      <c r="W8" s="352"/>
      <c r="X8" s="352"/>
      <c r="Y8" s="353"/>
    </row>
    <row r="9" spans="1:27" ht="13.5" customHeight="1" thickBot="1" x14ac:dyDescent="0.25">
      <c r="A9" s="345"/>
      <c r="B9" s="350"/>
      <c r="C9" s="350"/>
      <c r="D9" s="350"/>
      <c r="E9" s="8" t="s">
        <v>1</v>
      </c>
      <c r="F9" s="9" t="s">
        <v>2</v>
      </c>
      <c r="G9" s="9" t="s">
        <v>3</v>
      </c>
      <c r="H9" s="9" t="s">
        <v>4</v>
      </c>
      <c r="I9" s="9" t="s">
        <v>3</v>
      </c>
      <c r="J9" s="9" t="s">
        <v>5</v>
      </c>
      <c r="K9" s="9" t="s">
        <v>5</v>
      </c>
      <c r="L9" s="9" t="s">
        <v>4</v>
      </c>
      <c r="M9" s="9" t="s">
        <v>6</v>
      </c>
      <c r="N9" s="9" t="s">
        <v>7</v>
      </c>
      <c r="O9" s="9" t="s">
        <v>8</v>
      </c>
      <c r="P9" s="10" t="s">
        <v>9</v>
      </c>
      <c r="Q9" s="350"/>
      <c r="R9" s="350"/>
      <c r="S9" s="110" t="s">
        <v>25</v>
      </c>
      <c r="T9" s="111" t="s">
        <v>18</v>
      </c>
      <c r="U9" s="110" t="s">
        <v>25</v>
      </c>
      <c r="V9" s="111" t="s">
        <v>18</v>
      </c>
      <c r="W9" s="110" t="s">
        <v>25</v>
      </c>
      <c r="X9" s="111" t="s">
        <v>18</v>
      </c>
      <c r="Y9" s="112" t="s">
        <v>57</v>
      </c>
    </row>
    <row r="10" spans="1:27" ht="55.5" customHeight="1" x14ac:dyDescent="0.2">
      <c r="A10" s="354">
        <v>1</v>
      </c>
      <c r="B10" s="340" t="s">
        <v>85</v>
      </c>
      <c r="C10" s="342" t="s">
        <v>28</v>
      </c>
      <c r="D10" s="18" t="s">
        <v>86</v>
      </c>
      <c r="E10" s="23" t="s">
        <v>14</v>
      </c>
      <c r="F10" s="23" t="s">
        <v>14</v>
      </c>
      <c r="G10" s="23" t="s">
        <v>14</v>
      </c>
      <c r="H10" s="23" t="s">
        <v>14</v>
      </c>
      <c r="I10" s="23" t="s">
        <v>14</v>
      </c>
      <c r="J10" s="23" t="s">
        <v>14</v>
      </c>
      <c r="K10" s="23" t="s">
        <v>14</v>
      </c>
      <c r="L10" s="23" t="s">
        <v>14</v>
      </c>
      <c r="M10" s="23" t="s">
        <v>14</v>
      </c>
      <c r="N10" s="23" t="s">
        <v>14</v>
      </c>
      <c r="O10" s="23" t="s">
        <v>14</v>
      </c>
      <c r="P10" s="23" t="s">
        <v>14</v>
      </c>
      <c r="Q10" s="18" t="s">
        <v>133</v>
      </c>
      <c r="R10" s="23" t="s">
        <v>38</v>
      </c>
      <c r="S10" s="24">
        <v>1</v>
      </c>
      <c r="T10" s="130">
        <v>8960.64</v>
      </c>
      <c r="U10" s="24">
        <v>10</v>
      </c>
      <c r="V10" s="130">
        <v>1800</v>
      </c>
      <c r="W10" s="24"/>
      <c r="X10" s="130"/>
      <c r="Y10" s="131">
        <f>T10+V10</f>
        <v>10760.64</v>
      </c>
    </row>
    <row r="11" spans="1:27" ht="54.75" customHeight="1" x14ac:dyDescent="0.2">
      <c r="A11" s="355"/>
      <c r="B11" s="341"/>
      <c r="C11" s="343"/>
      <c r="D11" s="18" t="s">
        <v>131</v>
      </c>
      <c r="E11" s="24"/>
      <c r="F11" s="24"/>
      <c r="G11" s="24"/>
      <c r="H11" s="24"/>
      <c r="I11" s="24"/>
      <c r="J11" s="24"/>
      <c r="K11" s="24" t="s">
        <v>48</v>
      </c>
      <c r="L11" s="24"/>
      <c r="M11" s="24"/>
      <c r="N11" s="24"/>
      <c r="O11" s="24"/>
      <c r="P11" s="24"/>
      <c r="Q11" s="132" t="s">
        <v>132</v>
      </c>
      <c r="R11" s="23" t="s">
        <v>87</v>
      </c>
      <c r="S11" s="40">
        <v>1</v>
      </c>
      <c r="T11" s="79">
        <v>1022.71</v>
      </c>
      <c r="U11" s="27"/>
      <c r="V11" s="158"/>
      <c r="W11" s="27"/>
      <c r="X11" s="158"/>
      <c r="Y11" s="109">
        <f>T11+V11</f>
        <v>1022.71</v>
      </c>
    </row>
    <row r="12" spans="1:27" ht="54.75" customHeight="1" x14ac:dyDescent="0.2">
      <c r="A12" s="192">
        <v>2</v>
      </c>
      <c r="B12" s="193" t="s">
        <v>178</v>
      </c>
      <c r="C12" s="218" t="s">
        <v>28</v>
      </c>
      <c r="D12" s="104" t="s">
        <v>179</v>
      </c>
      <c r="E12" s="133" t="s">
        <v>14</v>
      </c>
      <c r="F12" s="133" t="s">
        <v>14</v>
      </c>
      <c r="G12" s="133"/>
      <c r="H12" s="133"/>
      <c r="I12" s="133"/>
      <c r="J12" s="133"/>
      <c r="K12" s="24"/>
      <c r="L12" s="133"/>
      <c r="M12" s="133"/>
      <c r="N12" s="133"/>
      <c r="O12" s="133"/>
      <c r="P12" s="133"/>
      <c r="Q12" s="194" t="s">
        <v>180</v>
      </c>
      <c r="R12" s="23" t="s">
        <v>181</v>
      </c>
      <c r="S12" s="86">
        <v>1</v>
      </c>
      <c r="T12" s="119">
        <v>1018.72</v>
      </c>
      <c r="U12" s="85"/>
      <c r="V12" s="119"/>
      <c r="W12" s="86">
        <v>2</v>
      </c>
      <c r="X12" s="119">
        <v>190</v>
      </c>
      <c r="Y12" s="195">
        <f>SUM(T12+X12)</f>
        <v>1208.72</v>
      </c>
    </row>
    <row r="13" spans="1:27" ht="81" customHeight="1" x14ac:dyDescent="0.2">
      <c r="A13" s="103">
        <v>3</v>
      </c>
      <c r="B13" s="216" t="s">
        <v>182</v>
      </c>
      <c r="C13" s="219" t="s">
        <v>28</v>
      </c>
      <c r="D13" s="104" t="s">
        <v>130</v>
      </c>
      <c r="E13" s="133"/>
      <c r="F13" s="133"/>
      <c r="G13" s="133"/>
      <c r="H13" s="133"/>
      <c r="I13" s="133"/>
      <c r="J13" s="133"/>
      <c r="K13" s="133" t="s">
        <v>48</v>
      </c>
      <c r="L13" s="133"/>
      <c r="M13" s="133"/>
      <c r="N13" s="133"/>
      <c r="O13" s="133"/>
      <c r="P13" s="133"/>
      <c r="Q13" s="104" t="s">
        <v>88</v>
      </c>
      <c r="R13" s="196" t="s">
        <v>87</v>
      </c>
      <c r="S13" s="133">
        <v>1</v>
      </c>
      <c r="T13" s="134">
        <v>1022.71</v>
      </c>
      <c r="U13" s="133"/>
      <c r="V13" s="134"/>
      <c r="W13" s="133">
        <v>2</v>
      </c>
      <c r="X13" s="134">
        <v>95</v>
      </c>
      <c r="Y13" s="135">
        <f>T13+X13+V13</f>
        <v>1117.71</v>
      </c>
    </row>
    <row r="14" spans="1:27" s="144" customFormat="1" ht="43.5" customHeight="1" x14ac:dyDescent="0.2">
      <c r="A14" s="24"/>
      <c r="B14" s="217"/>
      <c r="C14" s="220"/>
      <c r="D14" s="18" t="s">
        <v>183</v>
      </c>
      <c r="E14" s="24" t="s">
        <v>14</v>
      </c>
      <c r="F14" s="24" t="s">
        <v>14</v>
      </c>
      <c r="G14" s="24" t="s">
        <v>14</v>
      </c>
      <c r="H14" s="24" t="s">
        <v>14</v>
      </c>
      <c r="I14" s="24" t="s">
        <v>14</v>
      </c>
      <c r="J14" s="24" t="s">
        <v>14</v>
      </c>
      <c r="K14" s="24" t="s">
        <v>14</v>
      </c>
      <c r="L14" s="24" t="s">
        <v>14</v>
      </c>
      <c r="M14" s="24" t="s">
        <v>14</v>
      </c>
      <c r="N14" s="24" t="s">
        <v>14</v>
      </c>
      <c r="O14" s="24" t="s">
        <v>14</v>
      </c>
      <c r="P14" s="24" t="s">
        <v>14</v>
      </c>
      <c r="Q14" s="18" t="s">
        <v>184</v>
      </c>
      <c r="R14" s="23" t="s">
        <v>185</v>
      </c>
      <c r="S14" s="24">
        <v>1</v>
      </c>
      <c r="T14" s="130">
        <v>4992.24</v>
      </c>
      <c r="U14" s="24"/>
      <c r="V14" s="130"/>
      <c r="W14" s="24"/>
      <c r="X14" s="130"/>
      <c r="Y14" s="197">
        <f>SUM(T14)</f>
        <v>4992.24</v>
      </c>
      <c r="Z14" s="15"/>
      <c r="AA14" s="207"/>
    </row>
    <row r="15" spans="1:27" s="15" customFormat="1" ht="48.75" thickBot="1" x14ac:dyDescent="0.25">
      <c r="A15" s="133"/>
      <c r="B15" s="217"/>
      <c r="C15" s="269"/>
      <c r="D15" s="104" t="s">
        <v>186</v>
      </c>
      <c r="E15" s="133" t="s">
        <v>14</v>
      </c>
      <c r="F15" s="133" t="s">
        <v>14</v>
      </c>
      <c r="G15" s="133" t="s">
        <v>14</v>
      </c>
      <c r="H15" s="133" t="s">
        <v>14</v>
      </c>
      <c r="I15" s="133" t="s">
        <v>14</v>
      </c>
      <c r="J15" s="133" t="s">
        <v>14</v>
      </c>
      <c r="K15" s="133" t="s">
        <v>14</v>
      </c>
      <c r="L15" s="133" t="s">
        <v>14</v>
      </c>
      <c r="M15" s="133" t="s">
        <v>14</v>
      </c>
      <c r="N15" s="133" t="s">
        <v>14</v>
      </c>
      <c r="O15" s="133" t="s">
        <v>14</v>
      </c>
      <c r="P15" s="133" t="s">
        <v>14</v>
      </c>
      <c r="Q15" s="104" t="s">
        <v>200</v>
      </c>
      <c r="R15" s="196" t="s">
        <v>187</v>
      </c>
      <c r="S15" s="133">
        <v>1</v>
      </c>
      <c r="T15" s="134">
        <v>4992.24</v>
      </c>
      <c r="U15" s="133"/>
      <c r="V15" s="134"/>
      <c r="W15" s="133"/>
      <c r="X15" s="134"/>
      <c r="Y15" s="266">
        <f xml:space="preserve"> SUM(T15)</f>
        <v>4992.24</v>
      </c>
    </row>
    <row r="16" spans="1:27" ht="13.5" thickBot="1" x14ac:dyDescent="0.25">
      <c r="A16" s="378"/>
      <c r="B16" s="379"/>
      <c r="C16" s="379"/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267">
        <v>1</v>
      </c>
      <c r="T16" s="270">
        <f>SUM(T10:T15)</f>
        <v>22009.259999999995</v>
      </c>
      <c r="U16" s="267">
        <v>10</v>
      </c>
      <c r="V16" s="270">
        <f>SUM(V10:V15)</f>
        <v>1800</v>
      </c>
      <c r="W16" s="267">
        <v>2</v>
      </c>
      <c r="X16" s="270">
        <f>SUM(X10:X15)</f>
        <v>285</v>
      </c>
      <c r="Y16" s="268">
        <f>SUM(Y10:Y15)</f>
        <v>24094.259999999995</v>
      </c>
    </row>
    <row r="17" spans="1:26" ht="13.5" thickBot="1" x14ac:dyDescent="0.25">
      <c r="A17" s="106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107"/>
    </row>
    <row r="18" spans="1:26" ht="18" x14ac:dyDescent="0.25">
      <c r="A18" s="338" t="s">
        <v>19</v>
      </c>
      <c r="B18" s="339"/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  <c r="V18" s="339"/>
      <c r="W18" s="339"/>
      <c r="X18" s="339"/>
      <c r="Y18" s="96"/>
    </row>
    <row r="19" spans="1:26" ht="15.75" x14ac:dyDescent="0.25">
      <c r="A19" s="325" t="s">
        <v>289</v>
      </c>
      <c r="B19" s="312"/>
      <c r="C19" s="312"/>
      <c r="D19" s="312"/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2"/>
      <c r="S19" s="312"/>
      <c r="T19" s="312"/>
      <c r="U19" s="312"/>
      <c r="V19" s="312"/>
      <c r="W19" s="312"/>
      <c r="X19" s="312"/>
      <c r="Y19" s="97"/>
    </row>
    <row r="20" spans="1:26" s="15" customFormat="1" ht="16.5" thickBot="1" x14ac:dyDescent="0.3">
      <c r="A20" s="327" t="s">
        <v>72</v>
      </c>
      <c r="B20" s="328"/>
      <c r="C20" s="328"/>
      <c r="D20" s="328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105"/>
    </row>
    <row r="21" spans="1:26" s="15" customFormat="1" x14ac:dyDescent="0.2">
      <c r="A21" s="113">
        <v>1</v>
      </c>
      <c r="B21" s="114" t="s">
        <v>50</v>
      </c>
      <c r="C21" s="377" t="s">
        <v>51</v>
      </c>
      <c r="D21" s="377"/>
      <c r="E21" s="377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7"/>
      <c r="Q21" s="377"/>
      <c r="R21" s="377"/>
      <c r="S21" s="377"/>
      <c r="T21" s="377"/>
      <c r="U21" s="377"/>
      <c r="V21" s="377"/>
      <c r="W21" s="377"/>
      <c r="X21" s="377"/>
      <c r="Y21" s="93"/>
    </row>
    <row r="22" spans="1:26" s="15" customFormat="1" x14ac:dyDescent="0.2">
      <c r="A22" s="115">
        <v>2</v>
      </c>
      <c r="B22" s="116" t="s">
        <v>52</v>
      </c>
      <c r="C22" s="358" t="s">
        <v>53</v>
      </c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58"/>
      <c r="S22" s="358"/>
      <c r="T22" s="358"/>
      <c r="U22" s="358"/>
      <c r="V22" s="358"/>
      <c r="W22" s="358"/>
      <c r="X22" s="358"/>
      <c r="Y22" s="100"/>
      <c r="Z22" s="63"/>
    </row>
    <row r="23" spans="1:26" s="15" customFormat="1" x14ac:dyDescent="0.2">
      <c r="A23" s="115">
        <v>3</v>
      </c>
      <c r="B23" s="116" t="s">
        <v>54</v>
      </c>
      <c r="C23" s="359" t="s">
        <v>55</v>
      </c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100"/>
      <c r="Z23" s="63"/>
    </row>
    <row r="24" spans="1:26" s="15" customFormat="1" ht="36" customHeight="1" x14ac:dyDescent="0.2">
      <c r="A24" s="371" t="s">
        <v>15</v>
      </c>
      <c r="B24" s="362" t="s">
        <v>292</v>
      </c>
      <c r="C24" s="362" t="s">
        <v>56</v>
      </c>
      <c r="D24" s="362" t="s">
        <v>0</v>
      </c>
      <c r="E24" s="374" t="s">
        <v>17</v>
      </c>
      <c r="F24" s="375"/>
      <c r="G24" s="375"/>
      <c r="H24" s="375"/>
      <c r="I24" s="375"/>
      <c r="J24" s="375"/>
      <c r="K24" s="375"/>
      <c r="L24" s="375"/>
      <c r="M24" s="375"/>
      <c r="N24" s="375"/>
      <c r="O24" s="375"/>
      <c r="P24" s="376"/>
      <c r="Q24" s="362" t="s">
        <v>10</v>
      </c>
      <c r="R24" s="362" t="s">
        <v>11</v>
      </c>
      <c r="S24" s="364" t="s">
        <v>12</v>
      </c>
      <c r="T24" s="365"/>
      <c r="U24" s="365"/>
      <c r="V24" s="365"/>
      <c r="W24" s="365"/>
      <c r="X24" s="365"/>
      <c r="Y24" s="366"/>
      <c r="Z24" s="63"/>
    </row>
    <row r="25" spans="1:26" s="15" customFormat="1" ht="13.5" thickBot="1" x14ac:dyDescent="0.25">
      <c r="A25" s="372"/>
      <c r="B25" s="373"/>
      <c r="C25" s="373"/>
      <c r="D25" s="363"/>
      <c r="E25" s="117" t="s">
        <v>1</v>
      </c>
      <c r="F25" s="117" t="s">
        <v>2</v>
      </c>
      <c r="G25" s="117" t="s">
        <v>3</v>
      </c>
      <c r="H25" s="117" t="s">
        <v>4</v>
      </c>
      <c r="I25" s="117" t="s">
        <v>3</v>
      </c>
      <c r="J25" s="117" t="s">
        <v>5</v>
      </c>
      <c r="K25" s="117" t="s">
        <v>5</v>
      </c>
      <c r="L25" s="117" t="s">
        <v>4</v>
      </c>
      <c r="M25" s="117" t="s">
        <v>6</v>
      </c>
      <c r="N25" s="117" t="s">
        <v>7</v>
      </c>
      <c r="O25" s="117" t="s">
        <v>8</v>
      </c>
      <c r="P25" s="117" t="s">
        <v>9</v>
      </c>
      <c r="Q25" s="363"/>
      <c r="R25" s="363"/>
      <c r="S25" s="118" t="s">
        <v>202</v>
      </c>
      <c r="T25" s="118" t="s">
        <v>18</v>
      </c>
      <c r="U25" s="118" t="s">
        <v>202</v>
      </c>
      <c r="V25" s="118" t="s">
        <v>18</v>
      </c>
      <c r="W25" s="118" t="s">
        <v>202</v>
      </c>
      <c r="X25" s="118" t="s">
        <v>18</v>
      </c>
      <c r="Y25" s="108" t="s">
        <v>57</v>
      </c>
      <c r="Z25" s="63"/>
    </row>
    <row r="26" spans="1:26" s="15" customFormat="1" ht="50.25" customHeight="1" x14ac:dyDescent="0.2">
      <c r="A26" s="367">
        <v>1</v>
      </c>
      <c r="B26" s="360" t="s">
        <v>89</v>
      </c>
      <c r="C26" s="369" t="s">
        <v>68</v>
      </c>
      <c r="D26" s="53" t="s">
        <v>259</v>
      </c>
      <c r="E26" s="310" t="s">
        <v>48</v>
      </c>
      <c r="F26" s="310" t="s">
        <v>48</v>
      </c>
      <c r="G26" s="310" t="s">
        <v>48</v>
      </c>
      <c r="H26" s="53"/>
      <c r="I26" s="53"/>
      <c r="J26" s="53"/>
      <c r="K26" s="53"/>
      <c r="L26" s="53"/>
      <c r="M26" s="53"/>
      <c r="N26" s="53"/>
      <c r="O26" s="53"/>
      <c r="P26" s="53"/>
      <c r="Q26" s="77" t="s">
        <v>260</v>
      </c>
      <c r="R26" s="74" t="s">
        <v>261</v>
      </c>
      <c r="S26" s="126">
        <v>1</v>
      </c>
      <c r="T26" s="75">
        <v>399.99</v>
      </c>
      <c r="U26" s="126">
        <v>3</v>
      </c>
      <c r="V26" s="75">
        <v>819.99</v>
      </c>
      <c r="W26" s="126">
        <v>13</v>
      </c>
      <c r="X26" s="75">
        <v>483.87</v>
      </c>
      <c r="Y26" s="109">
        <f>SUM(T26+V26+X26)</f>
        <v>1703.85</v>
      </c>
      <c r="Z26" s="63"/>
    </row>
    <row r="27" spans="1:26" s="15" customFormat="1" ht="54.75" customHeight="1" thickBot="1" x14ac:dyDescent="0.25">
      <c r="A27" s="368"/>
      <c r="B27" s="361"/>
      <c r="C27" s="370"/>
      <c r="D27" s="76" t="s">
        <v>304</v>
      </c>
      <c r="E27" s="76"/>
      <c r="F27" s="76"/>
      <c r="G27" s="76"/>
      <c r="H27" s="311" t="s">
        <v>48</v>
      </c>
      <c r="I27" s="76"/>
      <c r="J27" s="76"/>
      <c r="K27" s="76"/>
      <c r="L27" s="76"/>
      <c r="M27" s="76"/>
      <c r="N27" s="76"/>
      <c r="O27" s="76"/>
      <c r="P27" s="76"/>
      <c r="Q27" s="77" t="s">
        <v>260</v>
      </c>
      <c r="R27" s="76" t="s">
        <v>261</v>
      </c>
      <c r="S27" s="40">
        <v>1</v>
      </c>
      <c r="T27" s="79">
        <v>133.33000000000001</v>
      </c>
      <c r="U27" s="40">
        <v>3</v>
      </c>
      <c r="V27" s="79">
        <v>273.33</v>
      </c>
      <c r="W27" s="40">
        <v>13</v>
      </c>
      <c r="X27" s="79">
        <v>161.29</v>
      </c>
      <c r="Y27" s="109">
        <f>SUM(T27+X27+V27)</f>
        <v>567.95000000000005</v>
      </c>
      <c r="Z27" s="63"/>
    </row>
    <row r="28" spans="1:26" ht="13.5" customHeight="1" thickBot="1" x14ac:dyDescent="0.25">
      <c r="A28" s="356" t="s">
        <v>58</v>
      </c>
      <c r="B28" s="357"/>
      <c r="C28" s="357"/>
      <c r="D28" s="357"/>
      <c r="E28" s="357"/>
      <c r="F28" s="357"/>
      <c r="G28" s="357"/>
      <c r="H28" s="357"/>
      <c r="I28" s="357"/>
      <c r="J28" s="357"/>
      <c r="K28" s="357"/>
      <c r="L28" s="357"/>
      <c r="M28" s="357"/>
      <c r="N28" s="357"/>
      <c r="O28" s="357"/>
      <c r="P28" s="357"/>
      <c r="Q28" s="357"/>
      <c r="R28" s="357"/>
      <c r="S28" s="271">
        <v>1</v>
      </c>
      <c r="T28" s="272">
        <f>SUM(T26:T27)</f>
        <v>533.32000000000005</v>
      </c>
      <c r="U28" s="271">
        <v>3</v>
      </c>
      <c r="V28" s="272">
        <f>SUM(V26:V27)</f>
        <v>1093.32</v>
      </c>
      <c r="W28" s="271">
        <v>13</v>
      </c>
      <c r="X28" s="272">
        <f>SUM(X26:X27)</f>
        <v>645.16</v>
      </c>
      <c r="Y28" s="101">
        <f>SUM(Y26:Y27)</f>
        <v>2271.8000000000002</v>
      </c>
      <c r="Z28" s="42"/>
    </row>
    <row r="29" spans="1:26" ht="13.5" customHeight="1" thickBot="1" x14ac:dyDescent="0.25">
      <c r="A29" s="356" t="s">
        <v>49</v>
      </c>
      <c r="B29" s="357"/>
      <c r="C29" s="357"/>
      <c r="D29" s="357"/>
      <c r="E29" s="357"/>
      <c r="F29" s="357"/>
      <c r="G29" s="357"/>
      <c r="H29" s="357"/>
      <c r="I29" s="357"/>
      <c r="J29" s="357"/>
      <c r="K29" s="357"/>
      <c r="L29" s="357"/>
      <c r="M29" s="357"/>
      <c r="N29" s="357"/>
      <c r="O29" s="357"/>
      <c r="P29" s="357"/>
      <c r="Q29" s="357"/>
      <c r="R29" s="357"/>
      <c r="S29" s="271"/>
      <c r="T29" s="273"/>
      <c r="U29" s="271"/>
      <c r="V29" s="273"/>
      <c r="W29" s="271"/>
      <c r="X29" s="271"/>
      <c r="Y29" s="102">
        <f>Y28+Y16</f>
        <v>26366.059999999994</v>
      </c>
      <c r="Z29" s="42"/>
    </row>
  </sheetData>
  <mergeCells count="34">
    <mergeCell ref="A18:X18"/>
    <mergeCell ref="A19:X19"/>
    <mergeCell ref="A20:X20"/>
    <mergeCell ref="C21:X21"/>
    <mergeCell ref="A16:R16"/>
    <mergeCell ref="A28:R28"/>
    <mergeCell ref="A29:R29"/>
    <mergeCell ref="C22:X22"/>
    <mergeCell ref="C23:X23"/>
    <mergeCell ref="B26:B27"/>
    <mergeCell ref="Q24:Q25"/>
    <mergeCell ref="R24:R25"/>
    <mergeCell ref="S24:Y24"/>
    <mergeCell ref="A26:A27"/>
    <mergeCell ref="C26:C27"/>
    <mergeCell ref="A24:A25"/>
    <mergeCell ref="B24:B25"/>
    <mergeCell ref="C24:C25"/>
    <mergeCell ref="D24:D25"/>
    <mergeCell ref="E24:P24"/>
    <mergeCell ref="A1:X1"/>
    <mergeCell ref="A2:X2"/>
    <mergeCell ref="A3:X3"/>
    <mergeCell ref="B10:B11"/>
    <mergeCell ref="C10:C11"/>
    <mergeCell ref="A8:A9"/>
    <mergeCell ref="E8:P8"/>
    <mergeCell ref="Q8:Q9"/>
    <mergeCell ref="R8:R9"/>
    <mergeCell ref="B8:B9"/>
    <mergeCell ref="C8:C9"/>
    <mergeCell ref="D8:D9"/>
    <mergeCell ref="S8:Y8"/>
    <mergeCell ref="A10:A11"/>
  </mergeCells>
  <phoneticPr fontId="0" type="noConversion"/>
  <printOptions horizontalCentered="1"/>
  <pageMargins left="0.39370078740157483" right="0.39370078740157483" top="0.59055118110236227" bottom="0.19685039370078741" header="0" footer="0"/>
  <pageSetup scale="60" orientation="landscape" r:id="rId1"/>
  <headerFooter alignWithMargins="0"/>
  <rowBreaks count="1" manualBreakCount="1">
    <brk id="20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5"/>
  <sheetViews>
    <sheetView showGridLines="0" topLeftCell="A7" zoomScale="80" zoomScaleNormal="80" workbookViewId="0">
      <selection activeCell="Q10" sqref="Q10"/>
    </sheetView>
  </sheetViews>
  <sheetFormatPr baseColWidth="10" defaultColWidth="11.42578125" defaultRowHeight="12.75" x14ac:dyDescent="0.2"/>
  <cols>
    <col min="1" max="1" width="6.7109375" style="42" customWidth="1"/>
    <col min="2" max="2" width="23.28515625" style="43" customWidth="1"/>
    <col min="3" max="3" width="21.7109375" style="44" bestFit="1" customWidth="1"/>
    <col min="4" max="4" width="23.28515625" style="44" customWidth="1"/>
    <col min="5" max="16" width="2.5703125" style="44" customWidth="1"/>
    <col min="17" max="17" width="14.28515625" style="42" customWidth="1"/>
    <col min="18" max="18" width="15.42578125" style="44" customWidth="1"/>
    <col min="19" max="19" width="8.42578125" style="42" customWidth="1"/>
    <col min="20" max="20" width="14.28515625" style="42" bestFit="1" customWidth="1"/>
    <col min="21" max="21" width="9.140625" style="42" customWidth="1"/>
    <col min="22" max="22" width="12.85546875" style="32" bestFit="1" customWidth="1"/>
    <col min="23" max="23" width="10" style="32" customWidth="1"/>
    <col min="24" max="24" width="9.85546875" style="32" customWidth="1"/>
    <col min="25" max="25" width="10" style="32" customWidth="1"/>
    <col min="26" max="26" width="11.42578125" style="32" customWidth="1"/>
    <col min="27" max="27" width="13.140625" style="32" bestFit="1" customWidth="1"/>
    <col min="28" max="16384" width="11.42578125" style="32"/>
  </cols>
  <sheetData>
    <row r="1" spans="1:27" s="41" customFormat="1" ht="18" x14ac:dyDescent="0.25">
      <c r="A1" s="338" t="s">
        <v>19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80"/>
    </row>
    <row r="2" spans="1:27" s="41" customFormat="1" ht="15.75" x14ac:dyDescent="0.25">
      <c r="A2" s="325" t="s">
        <v>289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3"/>
    </row>
    <row r="3" spans="1:27" s="41" customFormat="1" ht="15.75" customHeight="1" thickBot="1" x14ac:dyDescent="0.3">
      <c r="A3" s="404" t="s">
        <v>72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6"/>
    </row>
    <row r="4" spans="1:27" ht="18.75" customHeight="1" x14ac:dyDescent="0.2">
      <c r="A4" s="411" t="s">
        <v>21</v>
      </c>
      <c r="B4" s="412"/>
      <c r="C4" s="407" t="s">
        <v>70</v>
      </c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  <c r="U4" s="407"/>
      <c r="V4" s="407"/>
      <c r="W4" s="407"/>
      <c r="X4" s="407"/>
      <c r="Y4" s="407"/>
      <c r="Z4" s="407"/>
      <c r="AA4" s="408"/>
    </row>
    <row r="5" spans="1:27" ht="24.75" customHeight="1" thickBot="1" x14ac:dyDescent="0.25">
      <c r="A5" s="411" t="s">
        <v>22</v>
      </c>
      <c r="B5" s="412"/>
      <c r="C5" s="407" t="s">
        <v>71</v>
      </c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07"/>
      <c r="AA5" s="408"/>
    </row>
    <row r="6" spans="1:27" s="45" customFormat="1" ht="12.75" customHeight="1" x14ac:dyDescent="0.2">
      <c r="A6" s="386" t="s">
        <v>15</v>
      </c>
      <c r="B6" s="381" t="s">
        <v>291</v>
      </c>
      <c r="C6" s="381" t="s">
        <v>24</v>
      </c>
      <c r="D6" s="381" t="s">
        <v>0</v>
      </c>
      <c r="E6" s="383" t="s">
        <v>17</v>
      </c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5"/>
      <c r="Q6" s="381" t="s">
        <v>10</v>
      </c>
      <c r="R6" s="381" t="s">
        <v>11</v>
      </c>
      <c r="S6" s="389" t="s">
        <v>12</v>
      </c>
      <c r="T6" s="390"/>
      <c r="U6" s="391"/>
      <c r="V6" s="391"/>
      <c r="W6" s="391"/>
      <c r="X6" s="391"/>
      <c r="Y6" s="391"/>
      <c r="Z6" s="391"/>
      <c r="AA6" s="392"/>
    </row>
    <row r="7" spans="1:27" s="52" customFormat="1" ht="13.5" customHeight="1" thickBot="1" x14ac:dyDescent="0.25">
      <c r="A7" s="410"/>
      <c r="B7" s="382"/>
      <c r="C7" s="382"/>
      <c r="D7" s="382"/>
      <c r="E7" s="46" t="s">
        <v>1</v>
      </c>
      <c r="F7" s="47" t="s">
        <v>2</v>
      </c>
      <c r="G7" s="47" t="s">
        <v>3</v>
      </c>
      <c r="H7" s="47" t="s">
        <v>4</v>
      </c>
      <c r="I7" s="47" t="s">
        <v>3</v>
      </c>
      <c r="J7" s="47" t="s">
        <v>5</v>
      </c>
      <c r="K7" s="47" t="s">
        <v>5</v>
      </c>
      <c r="L7" s="47" t="s">
        <v>4</v>
      </c>
      <c r="M7" s="47" t="s">
        <v>6</v>
      </c>
      <c r="N7" s="47" t="s">
        <v>7</v>
      </c>
      <c r="O7" s="47" t="s">
        <v>8</v>
      </c>
      <c r="P7" s="48" t="s">
        <v>9</v>
      </c>
      <c r="Q7" s="409"/>
      <c r="R7" s="409"/>
      <c r="S7" s="49" t="s">
        <v>25</v>
      </c>
      <c r="T7" s="50" t="s">
        <v>18</v>
      </c>
      <c r="U7" s="211" t="s">
        <v>202</v>
      </c>
      <c r="V7" s="211" t="s">
        <v>18</v>
      </c>
      <c r="W7" s="211" t="s">
        <v>202</v>
      </c>
      <c r="X7" s="211" t="s">
        <v>18</v>
      </c>
      <c r="Y7" s="211" t="s">
        <v>202</v>
      </c>
      <c r="Z7" s="211" t="s">
        <v>18</v>
      </c>
      <c r="AA7" s="51" t="s">
        <v>13</v>
      </c>
    </row>
    <row r="8" spans="1:27" s="52" customFormat="1" ht="69" customHeight="1" x14ac:dyDescent="0.2">
      <c r="A8" s="203">
        <v>1</v>
      </c>
      <c r="B8" s="285" t="s">
        <v>313</v>
      </c>
      <c r="C8" s="286" t="s">
        <v>246</v>
      </c>
      <c r="D8" s="287" t="s">
        <v>69</v>
      </c>
      <c r="E8" s="296" t="s">
        <v>14</v>
      </c>
      <c r="F8" s="296" t="s">
        <v>14</v>
      </c>
      <c r="G8" s="296" t="s">
        <v>14</v>
      </c>
      <c r="H8" s="296" t="s">
        <v>14</v>
      </c>
      <c r="I8" s="296" t="s">
        <v>14</v>
      </c>
      <c r="J8" s="296" t="s">
        <v>14</v>
      </c>
      <c r="K8" s="296" t="s">
        <v>14</v>
      </c>
      <c r="L8" s="296" t="s">
        <v>14</v>
      </c>
      <c r="M8" s="296" t="s">
        <v>14</v>
      </c>
      <c r="N8" s="296" t="s">
        <v>14</v>
      </c>
      <c r="O8" s="296" t="s">
        <v>14</v>
      </c>
      <c r="P8" s="296" t="s">
        <v>14</v>
      </c>
      <c r="Q8" s="288" t="s">
        <v>196</v>
      </c>
      <c r="R8" s="289" t="s">
        <v>39</v>
      </c>
      <c r="S8" s="126">
        <v>1</v>
      </c>
      <c r="T8" s="301">
        <v>1599.96</v>
      </c>
      <c r="U8" s="212"/>
      <c r="V8" s="304">
        <v>1140</v>
      </c>
      <c r="W8" s="212"/>
      <c r="X8" s="212"/>
      <c r="Y8" s="212"/>
      <c r="Z8" s="212"/>
      <c r="AA8" s="280">
        <f>SUM(T8+V8)</f>
        <v>2739.96</v>
      </c>
    </row>
    <row r="9" spans="1:27" ht="60" customHeight="1" x14ac:dyDescent="0.2">
      <c r="A9" s="40">
        <v>2</v>
      </c>
      <c r="B9" s="290" t="s">
        <v>197</v>
      </c>
      <c r="C9" s="291" t="s">
        <v>245</v>
      </c>
      <c r="D9" s="292" t="s">
        <v>306</v>
      </c>
      <c r="E9" s="297" t="s">
        <v>14</v>
      </c>
      <c r="F9" s="297" t="s">
        <v>14</v>
      </c>
      <c r="G9" s="297" t="s">
        <v>14</v>
      </c>
      <c r="H9" s="297" t="s">
        <v>14</v>
      </c>
      <c r="I9" s="297" t="s">
        <v>14</v>
      </c>
      <c r="J9" s="297" t="s">
        <v>14</v>
      </c>
      <c r="K9" s="297" t="s">
        <v>14</v>
      </c>
      <c r="L9" s="297" t="s">
        <v>14</v>
      </c>
      <c r="M9" s="297" t="s">
        <v>14</v>
      </c>
      <c r="N9" s="297" t="s">
        <v>14</v>
      </c>
      <c r="O9" s="297" t="s">
        <v>14</v>
      </c>
      <c r="P9" s="297" t="s">
        <v>14</v>
      </c>
      <c r="Q9" s="293" t="s">
        <v>198</v>
      </c>
      <c r="R9" s="292" t="s">
        <v>199</v>
      </c>
      <c r="S9" s="284">
        <v>1</v>
      </c>
      <c r="T9" s="302">
        <v>2752.08</v>
      </c>
      <c r="U9" s="158"/>
      <c r="V9" s="158">
        <v>0</v>
      </c>
      <c r="W9" s="158"/>
      <c r="X9" s="158"/>
      <c r="Y9" s="158"/>
      <c r="Z9" s="158"/>
      <c r="AA9" s="202">
        <f>SUM(T9)</f>
        <v>2752.08</v>
      </c>
    </row>
    <row r="10" spans="1:27" ht="47.25" customHeight="1" x14ac:dyDescent="0.2">
      <c r="A10" s="415">
        <v>3</v>
      </c>
      <c r="B10" s="413" t="s">
        <v>272</v>
      </c>
      <c r="C10" s="414" t="s">
        <v>311</v>
      </c>
      <c r="D10" s="290" t="s">
        <v>293</v>
      </c>
      <c r="E10" s="298"/>
      <c r="F10" s="298" t="s">
        <v>48</v>
      </c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88" t="s">
        <v>196</v>
      </c>
      <c r="R10" s="290" t="s">
        <v>305</v>
      </c>
      <c r="S10" s="40">
        <v>1</v>
      </c>
      <c r="T10" s="303">
        <v>680.01</v>
      </c>
      <c r="U10" s="261">
        <v>2</v>
      </c>
      <c r="V10" s="276">
        <v>984.99</v>
      </c>
      <c r="W10" s="274"/>
      <c r="X10" s="274"/>
      <c r="Y10" s="274"/>
      <c r="Z10" s="274"/>
      <c r="AA10" s="279">
        <f>SUM(T10+V10)</f>
        <v>1665</v>
      </c>
    </row>
    <row r="11" spans="1:27" s="45" customFormat="1" ht="50.25" customHeight="1" x14ac:dyDescent="0.2">
      <c r="A11" s="415"/>
      <c r="B11" s="413"/>
      <c r="C11" s="414"/>
      <c r="D11" s="295" t="s">
        <v>294</v>
      </c>
      <c r="E11" s="299"/>
      <c r="F11" s="299"/>
      <c r="G11" s="299"/>
      <c r="H11" s="299"/>
      <c r="I11" s="299" t="s">
        <v>48</v>
      </c>
      <c r="J11" s="299"/>
      <c r="K11" s="299"/>
      <c r="L11" s="299"/>
      <c r="M11" s="299"/>
      <c r="N11" s="299"/>
      <c r="O11" s="299"/>
      <c r="P11" s="299"/>
      <c r="Q11" s="288" t="s">
        <v>196</v>
      </c>
      <c r="R11" s="290" t="s">
        <v>305</v>
      </c>
      <c r="S11" s="40">
        <v>1</v>
      </c>
      <c r="T11" s="303">
        <v>680.01</v>
      </c>
      <c r="U11" s="261">
        <v>2</v>
      </c>
      <c r="V11" s="276">
        <v>984.99</v>
      </c>
      <c r="W11" s="275"/>
      <c r="X11" s="275"/>
      <c r="Y11" s="275"/>
      <c r="Z11" s="275"/>
      <c r="AA11" s="279">
        <f>SUM(T11+V11)</f>
        <v>1665</v>
      </c>
    </row>
    <row r="12" spans="1:27" s="52" customFormat="1" ht="46.5" customHeight="1" x14ac:dyDescent="0.2">
      <c r="A12" s="415"/>
      <c r="B12" s="413"/>
      <c r="C12" s="414"/>
      <c r="D12" s="290" t="s">
        <v>312</v>
      </c>
      <c r="E12" s="299"/>
      <c r="F12" s="299"/>
      <c r="G12" s="299"/>
      <c r="H12" s="299"/>
      <c r="I12" s="299"/>
      <c r="J12" s="299"/>
      <c r="K12" s="299" t="s">
        <v>48</v>
      </c>
      <c r="L12" s="299"/>
      <c r="M12" s="299"/>
      <c r="N12" s="299"/>
      <c r="O12" s="299"/>
      <c r="P12" s="299"/>
      <c r="Q12" s="293" t="s">
        <v>196</v>
      </c>
      <c r="R12" s="290" t="s">
        <v>305</v>
      </c>
      <c r="S12" s="40">
        <v>1</v>
      </c>
      <c r="T12" s="303">
        <v>680.01</v>
      </c>
      <c r="U12" s="261">
        <v>2</v>
      </c>
      <c r="V12" s="276">
        <v>984.99</v>
      </c>
      <c r="W12" s="276"/>
      <c r="X12" s="276"/>
      <c r="Y12" s="276"/>
      <c r="Z12" s="276"/>
      <c r="AA12" s="279">
        <f>SUM(T12+V12)</f>
        <v>1665</v>
      </c>
    </row>
    <row r="13" spans="1:27" ht="15" x14ac:dyDescent="0.25">
      <c r="A13" s="54"/>
      <c r="B13" s="416" t="s">
        <v>13</v>
      </c>
      <c r="C13" s="416"/>
      <c r="D13" s="416"/>
      <c r="E13" s="416"/>
      <c r="F13" s="416"/>
      <c r="G13" s="416"/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0"/>
      <c r="T13" s="305">
        <f>SUM(T8:T12)</f>
        <v>6392.0700000000006</v>
      </c>
      <c r="U13" s="294"/>
      <c r="V13" s="306">
        <f>SUM(V8:V12)</f>
        <v>4094.9699999999993</v>
      </c>
      <c r="W13" s="307"/>
      <c r="X13" s="307"/>
      <c r="Y13" s="307"/>
      <c r="Z13" s="308"/>
      <c r="AA13" s="300">
        <f>AA8+AA9+AA10+AA11+AA12</f>
        <v>10487.04</v>
      </c>
    </row>
    <row r="14" spans="1:27" ht="49.5" customHeight="1" x14ac:dyDescent="0.2">
      <c r="A14" s="54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401"/>
      <c r="R14" s="401"/>
      <c r="S14" s="401"/>
      <c r="T14" s="401"/>
      <c r="U14" s="55"/>
    </row>
    <row r="15" spans="1:27" ht="36" customHeight="1" x14ac:dyDescent="0.2">
      <c r="A15" s="54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6"/>
      <c r="U15" s="55"/>
    </row>
    <row r="16" spans="1:27" ht="36" customHeight="1" x14ac:dyDescent="0.2">
      <c r="A16" s="54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6"/>
      <c r="U16" s="55"/>
    </row>
    <row r="17" spans="1:21" s="60" customFormat="1" ht="36" customHeight="1" x14ac:dyDescent="0.2">
      <c r="A17" s="57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9"/>
      <c r="U17" s="58"/>
    </row>
    <row r="18" spans="1:21" s="60" customFormat="1" ht="36" customHeight="1" x14ac:dyDescent="0.2">
      <c r="A18" s="57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9"/>
      <c r="U18" s="58"/>
    </row>
    <row r="19" spans="1:21" s="60" customFormat="1" ht="36" customHeight="1" x14ac:dyDescent="0.2">
      <c r="A19" s="57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9"/>
      <c r="U19" s="58"/>
    </row>
    <row r="20" spans="1:21" s="62" customFormat="1" ht="36" customHeight="1" x14ac:dyDescent="0.2">
      <c r="A20" s="34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34"/>
      <c r="T20" s="34"/>
      <c r="U20" s="34"/>
    </row>
    <row r="21" spans="1:21" s="65" customFormat="1" ht="36" customHeight="1" x14ac:dyDescent="0.2">
      <c r="A21" s="34"/>
      <c r="B21" s="63"/>
      <c r="C21" s="61"/>
      <c r="D21" s="61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1"/>
      <c r="R21" s="61"/>
      <c r="S21" s="34"/>
      <c r="T21" s="34"/>
      <c r="U21" s="34"/>
    </row>
    <row r="22" spans="1:21" s="60" customFormat="1" ht="36" customHeight="1" x14ac:dyDescent="0.2">
      <c r="A22" s="66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9"/>
      <c r="U22" s="58"/>
    </row>
    <row r="23" spans="1:21" s="60" customFormat="1" ht="36" customHeight="1" x14ac:dyDescent="0.2">
      <c r="A23" s="66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9"/>
      <c r="U23" s="58"/>
    </row>
    <row r="24" spans="1:21" s="60" customFormat="1" ht="36" customHeight="1" x14ac:dyDescent="0.2">
      <c r="A24" s="66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9"/>
      <c r="U24" s="58"/>
    </row>
    <row r="25" spans="1:21" x14ac:dyDescent="0.2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</row>
  </sheetData>
  <mergeCells count="20">
    <mergeCell ref="A1:AA1"/>
    <mergeCell ref="B10:B12"/>
    <mergeCell ref="C10:C12"/>
    <mergeCell ref="A10:A12"/>
    <mergeCell ref="B13:R13"/>
    <mergeCell ref="Q14:T14"/>
    <mergeCell ref="A2:AA2"/>
    <mergeCell ref="A3:AA3"/>
    <mergeCell ref="C4:AA4"/>
    <mergeCell ref="C5:AA5"/>
    <mergeCell ref="S6:AA6"/>
    <mergeCell ref="Q6:Q7"/>
    <mergeCell ref="R6:R7"/>
    <mergeCell ref="E6:P6"/>
    <mergeCell ref="A6:A7"/>
    <mergeCell ref="A5:B5"/>
    <mergeCell ref="A4:B4"/>
    <mergeCell ref="B6:B7"/>
    <mergeCell ref="C6:C7"/>
    <mergeCell ref="D6:D7"/>
  </mergeCells>
  <phoneticPr fontId="0" type="noConversion"/>
  <printOptions horizontalCentered="1"/>
  <pageMargins left="0.39370078740157483" right="0.39370078740157483" top="0.59055118110236227" bottom="0.19685039370078741" header="3.05" footer="0"/>
  <pageSetup scale="60" orientation="landscape" r:id="rId1"/>
  <headerFooter alignWithMargins="0"/>
  <rowBreaks count="1" manualBreakCount="1">
    <brk id="16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7"/>
  <sheetViews>
    <sheetView showGridLines="0" topLeftCell="B28" zoomScale="90" zoomScaleNormal="90" zoomScalePageLayoutView="30" workbookViewId="0">
      <selection activeCell="V32" sqref="V32"/>
    </sheetView>
  </sheetViews>
  <sheetFormatPr baseColWidth="10" defaultRowHeight="12.75" x14ac:dyDescent="0.2"/>
  <cols>
    <col min="1" max="1" width="5.7109375" style="7" customWidth="1"/>
    <col min="2" max="2" width="20.5703125" style="5" customWidth="1"/>
    <col min="3" max="3" width="11.42578125" style="6"/>
    <col min="4" max="4" width="19.7109375" style="6" customWidth="1"/>
    <col min="5" max="16" width="2.5703125" style="6" customWidth="1"/>
    <col min="17" max="17" width="12.85546875" style="7" customWidth="1"/>
    <col min="18" max="18" width="14" style="6" customWidth="1"/>
    <col min="19" max="19" width="7.28515625" style="7" customWidth="1"/>
    <col min="20" max="20" width="12.5703125" style="7" bestFit="1" customWidth="1"/>
    <col min="21" max="21" width="8" style="7" customWidth="1"/>
    <col min="22" max="22" width="12" style="7" customWidth="1"/>
    <col min="23" max="23" width="8.42578125" style="7" customWidth="1"/>
    <col min="24" max="24" width="12.5703125" style="7" customWidth="1"/>
    <col min="25" max="25" width="6.85546875" style="7" customWidth="1"/>
    <col min="26" max="26" width="12.5703125" style="7" customWidth="1"/>
    <col min="27" max="27" width="12.42578125" style="7" bestFit="1" customWidth="1"/>
    <col min="28" max="28" width="13.5703125" customWidth="1"/>
  </cols>
  <sheetData>
    <row r="1" spans="1:29" s="2" customFormat="1" ht="18" x14ac:dyDescent="0.25">
      <c r="A1" s="338" t="s">
        <v>19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80"/>
      <c r="AB1" s="41"/>
      <c r="AC1" s="41"/>
    </row>
    <row r="2" spans="1:29" s="2" customFormat="1" ht="15.75" x14ac:dyDescent="0.25">
      <c r="A2" s="325" t="s">
        <v>289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26"/>
      <c r="AB2" s="41"/>
      <c r="AC2" s="41"/>
    </row>
    <row r="3" spans="1:29" s="2" customFormat="1" ht="15.75" customHeight="1" thickBot="1" x14ac:dyDescent="0.3">
      <c r="A3" s="327" t="s">
        <v>72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9"/>
      <c r="AB3" s="41"/>
      <c r="AC3" s="41"/>
    </row>
    <row r="4" spans="1:29" ht="12.75" customHeight="1" x14ac:dyDescent="0.2">
      <c r="A4" s="388" t="s">
        <v>20</v>
      </c>
      <c r="B4" s="388"/>
      <c r="C4" s="393" t="s">
        <v>32</v>
      </c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3"/>
      <c r="Z4" s="393"/>
      <c r="AA4" s="394"/>
      <c r="AB4" s="32"/>
      <c r="AC4" s="32"/>
    </row>
    <row r="5" spans="1:29" x14ac:dyDescent="0.2">
      <c r="A5" s="388" t="s">
        <v>21</v>
      </c>
      <c r="B5" s="388"/>
      <c r="C5" s="393" t="s">
        <v>59</v>
      </c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3"/>
      <c r="AA5" s="394"/>
      <c r="AB5" s="32"/>
      <c r="AC5" s="32"/>
    </row>
    <row r="6" spans="1:29" ht="12.75" customHeight="1" x14ac:dyDescent="0.2">
      <c r="A6" s="388" t="s">
        <v>22</v>
      </c>
      <c r="B6" s="388"/>
      <c r="C6" s="393" t="s">
        <v>60</v>
      </c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  <c r="O6" s="393"/>
      <c r="P6" s="393"/>
      <c r="Q6" s="393"/>
      <c r="R6" s="393"/>
      <c r="S6" s="393"/>
      <c r="T6" s="393"/>
      <c r="U6" s="393"/>
      <c r="V6" s="393"/>
      <c r="W6" s="393"/>
      <c r="X6" s="393"/>
      <c r="Y6" s="393"/>
      <c r="Z6" s="393"/>
      <c r="AA6" s="394"/>
      <c r="AB6" s="32"/>
      <c r="AC6" s="32"/>
    </row>
    <row r="7" spans="1:29" ht="13.5" customHeight="1" thickBot="1" x14ac:dyDescent="0.25">
      <c r="A7" s="388" t="s">
        <v>23</v>
      </c>
      <c r="B7" s="388"/>
      <c r="C7" s="395" t="s">
        <v>61</v>
      </c>
      <c r="D7" s="395"/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5"/>
      <c r="V7" s="395"/>
      <c r="W7" s="395"/>
      <c r="X7" s="395"/>
      <c r="Y7" s="395"/>
      <c r="Z7" s="395"/>
      <c r="AA7" s="396"/>
      <c r="AB7" s="32"/>
      <c r="AC7" s="32"/>
    </row>
    <row r="8" spans="1:29" s="3" customFormat="1" x14ac:dyDescent="0.2">
      <c r="A8" s="386" t="s">
        <v>15</v>
      </c>
      <c r="B8" s="381" t="s">
        <v>291</v>
      </c>
      <c r="C8" s="381" t="s">
        <v>24</v>
      </c>
      <c r="D8" s="381" t="s">
        <v>0</v>
      </c>
      <c r="E8" s="383" t="s">
        <v>17</v>
      </c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5"/>
      <c r="Q8" s="381" t="s">
        <v>10</v>
      </c>
      <c r="R8" s="381" t="s">
        <v>11</v>
      </c>
      <c r="S8" s="389" t="s">
        <v>12</v>
      </c>
      <c r="T8" s="390"/>
      <c r="U8" s="391"/>
      <c r="V8" s="391"/>
      <c r="W8" s="391"/>
      <c r="X8" s="391"/>
      <c r="Y8" s="391"/>
      <c r="Z8" s="391"/>
      <c r="AA8" s="392"/>
      <c r="AB8" s="45"/>
      <c r="AC8" s="45"/>
    </row>
    <row r="9" spans="1:29" s="19" customFormat="1" ht="13.5" customHeight="1" thickBot="1" x14ac:dyDescent="0.25">
      <c r="A9" s="387"/>
      <c r="B9" s="382"/>
      <c r="C9" s="382"/>
      <c r="D9" s="382"/>
      <c r="E9" s="46" t="s">
        <v>1</v>
      </c>
      <c r="F9" s="47" t="s">
        <v>2</v>
      </c>
      <c r="G9" s="47" t="s">
        <v>3</v>
      </c>
      <c r="H9" s="47" t="s">
        <v>4</v>
      </c>
      <c r="I9" s="47" t="s">
        <v>3</v>
      </c>
      <c r="J9" s="47" t="s">
        <v>5</v>
      </c>
      <c r="K9" s="47" t="s">
        <v>5</v>
      </c>
      <c r="L9" s="47" t="s">
        <v>4</v>
      </c>
      <c r="M9" s="47" t="s">
        <v>6</v>
      </c>
      <c r="N9" s="47" t="s">
        <v>7</v>
      </c>
      <c r="O9" s="47" t="s">
        <v>8</v>
      </c>
      <c r="P9" s="48" t="s">
        <v>9</v>
      </c>
      <c r="Q9" s="382"/>
      <c r="R9" s="382"/>
      <c r="S9" s="49" t="s">
        <v>25</v>
      </c>
      <c r="T9" s="50" t="s">
        <v>18</v>
      </c>
      <c r="U9" s="211" t="s">
        <v>202</v>
      </c>
      <c r="V9" s="211" t="s">
        <v>18</v>
      </c>
      <c r="W9" s="211" t="s">
        <v>202</v>
      </c>
      <c r="X9" s="211" t="s">
        <v>18</v>
      </c>
      <c r="Y9" s="211">
        <f ca="1">Y9:Y15</f>
        <v>0</v>
      </c>
      <c r="Z9" s="211" t="s">
        <v>18</v>
      </c>
      <c r="AA9" s="51" t="s">
        <v>13</v>
      </c>
      <c r="AB9" s="52"/>
      <c r="AC9" s="52"/>
    </row>
    <row r="10" spans="1:29" s="37" customFormat="1" ht="97.5" customHeight="1" x14ac:dyDescent="0.2">
      <c r="A10" s="86">
        <v>1</v>
      </c>
      <c r="B10" s="128" t="s">
        <v>90</v>
      </c>
      <c r="C10" s="87" t="s">
        <v>28</v>
      </c>
      <c r="D10" s="85" t="s">
        <v>91</v>
      </c>
      <c r="E10" s="86" t="s">
        <v>48</v>
      </c>
      <c r="F10" s="86" t="s">
        <v>48</v>
      </c>
      <c r="G10" s="86" t="s">
        <v>48</v>
      </c>
      <c r="H10" s="86" t="s">
        <v>48</v>
      </c>
      <c r="I10" s="86" t="s">
        <v>48</v>
      </c>
      <c r="J10" s="86" t="s">
        <v>48</v>
      </c>
      <c r="K10" s="86" t="s">
        <v>48</v>
      </c>
      <c r="L10" s="86" t="s">
        <v>48</v>
      </c>
      <c r="M10" s="86" t="s">
        <v>48</v>
      </c>
      <c r="N10" s="86" t="s">
        <v>48</v>
      </c>
      <c r="O10" s="86" t="s">
        <v>48</v>
      </c>
      <c r="P10" s="86" t="s">
        <v>48</v>
      </c>
      <c r="Q10" s="88" t="s">
        <v>147</v>
      </c>
      <c r="R10" s="87" t="s">
        <v>92</v>
      </c>
      <c r="S10" s="120">
        <v>1</v>
      </c>
      <c r="T10" s="119">
        <v>6112.32</v>
      </c>
      <c r="U10" s="119"/>
      <c r="V10" s="119"/>
      <c r="W10" s="119"/>
      <c r="X10" s="119"/>
      <c r="Y10" s="119"/>
      <c r="Z10" s="119"/>
      <c r="AA10" s="121">
        <f>T10</f>
        <v>6112.32</v>
      </c>
      <c r="AB10" s="78"/>
      <c r="AC10" s="52"/>
    </row>
    <row r="11" spans="1:29" s="37" customFormat="1" ht="97.5" customHeight="1" x14ac:dyDescent="0.2">
      <c r="A11" s="86">
        <v>2</v>
      </c>
      <c r="B11" s="221" t="s">
        <v>296</v>
      </c>
      <c r="C11" s="87" t="s">
        <v>28</v>
      </c>
      <c r="D11" s="233" t="s">
        <v>295</v>
      </c>
      <c r="E11" s="40" t="s">
        <v>14</v>
      </c>
      <c r="F11" s="40" t="s">
        <v>14</v>
      </c>
      <c r="G11" s="40" t="s">
        <v>14</v>
      </c>
      <c r="H11" s="40" t="s">
        <v>14</v>
      </c>
      <c r="I11" s="40"/>
      <c r="J11" s="40"/>
      <c r="K11" s="40"/>
      <c r="L11" s="40"/>
      <c r="M11" s="40"/>
      <c r="N11" s="40"/>
      <c r="O11" s="40"/>
      <c r="P11" s="40"/>
      <c r="Q11" s="201" t="s">
        <v>201</v>
      </c>
      <c r="R11" s="77" t="s">
        <v>52</v>
      </c>
      <c r="S11" s="120">
        <v>1</v>
      </c>
      <c r="T11" s="79">
        <v>3157.52</v>
      </c>
      <c r="U11" s="79"/>
      <c r="V11" s="79"/>
      <c r="W11" s="79"/>
      <c r="X11" s="79"/>
      <c r="Y11" s="79"/>
      <c r="Z11" s="79"/>
      <c r="AA11" s="202">
        <f>SUM(T11)</f>
        <v>3157.52</v>
      </c>
      <c r="AB11" s="78"/>
      <c r="AC11" s="52"/>
    </row>
    <row r="12" spans="1:29" s="37" customFormat="1" ht="97.5" customHeight="1" x14ac:dyDescent="0.2">
      <c r="A12" s="40">
        <v>3</v>
      </c>
      <c r="B12" s="215"/>
      <c r="C12" s="87"/>
      <c r="D12" s="233" t="s">
        <v>297</v>
      </c>
      <c r="E12" s="40" t="s">
        <v>14</v>
      </c>
      <c r="F12" s="40" t="s">
        <v>14</v>
      </c>
      <c r="G12" s="40" t="s">
        <v>14</v>
      </c>
      <c r="H12" s="40" t="s">
        <v>14</v>
      </c>
      <c r="I12" s="40"/>
      <c r="J12" s="40"/>
      <c r="K12" s="40"/>
      <c r="L12" s="40"/>
      <c r="M12" s="40"/>
      <c r="N12" s="40"/>
      <c r="O12" s="40"/>
      <c r="P12" s="40"/>
      <c r="Q12" s="201" t="s">
        <v>210</v>
      </c>
      <c r="R12" s="77"/>
      <c r="S12" s="120">
        <v>1</v>
      </c>
      <c r="T12" s="79">
        <v>3157.52</v>
      </c>
      <c r="U12" s="79"/>
      <c r="V12" s="79"/>
      <c r="W12" s="79"/>
      <c r="X12" s="79"/>
      <c r="Y12" s="79"/>
      <c r="Z12" s="79"/>
      <c r="AA12" s="202">
        <f>SUM(T12)</f>
        <v>3157.52</v>
      </c>
      <c r="AB12" s="78"/>
      <c r="AC12" s="52"/>
    </row>
    <row r="13" spans="1:29" s="37" customFormat="1" ht="87" customHeight="1" x14ac:dyDescent="0.2">
      <c r="A13" s="40"/>
      <c r="B13" s="214" t="s">
        <v>190</v>
      </c>
      <c r="C13" s="209" t="s">
        <v>28</v>
      </c>
      <c r="D13" s="233" t="s">
        <v>298</v>
      </c>
      <c r="E13" s="40"/>
      <c r="F13" s="40"/>
      <c r="G13" s="40"/>
      <c r="H13" s="40"/>
      <c r="I13" s="40" t="s">
        <v>14</v>
      </c>
      <c r="J13" s="40" t="s">
        <v>14</v>
      </c>
      <c r="K13" s="40" t="s">
        <v>14</v>
      </c>
      <c r="L13" s="40" t="s">
        <v>14</v>
      </c>
      <c r="M13" s="40" t="s">
        <v>14</v>
      </c>
      <c r="N13" s="40" t="s">
        <v>14</v>
      </c>
      <c r="O13" s="40" t="s">
        <v>14</v>
      </c>
      <c r="P13" s="40" t="s">
        <v>14</v>
      </c>
      <c r="Q13" s="201" t="s">
        <v>203</v>
      </c>
      <c r="R13" s="77" t="s">
        <v>192</v>
      </c>
      <c r="S13" s="120">
        <v>1</v>
      </c>
      <c r="T13" s="79">
        <v>4394.8</v>
      </c>
      <c r="U13" s="232">
        <v>2</v>
      </c>
      <c r="V13" s="79">
        <v>760</v>
      </c>
      <c r="W13" s="79"/>
      <c r="X13" s="79"/>
      <c r="Y13" s="79"/>
      <c r="Z13" s="79"/>
      <c r="AA13" s="202">
        <f>SUM(T13+V13)</f>
        <v>5154.8</v>
      </c>
      <c r="AB13" s="78"/>
      <c r="AC13" s="52"/>
    </row>
    <row r="14" spans="1:29" s="37" customFormat="1" ht="97.5" customHeight="1" x14ac:dyDescent="0.2">
      <c r="A14" s="40"/>
      <c r="B14" s="234"/>
      <c r="C14" s="225"/>
      <c r="D14" s="233" t="s">
        <v>191</v>
      </c>
      <c r="E14" s="40" t="s">
        <v>14</v>
      </c>
      <c r="F14" s="40" t="s">
        <v>14</v>
      </c>
      <c r="G14" s="40" t="s">
        <v>14</v>
      </c>
      <c r="H14" s="40" t="s">
        <v>14</v>
      </c>
      <c r="I14" s="40" t="s">
        <v>14</v>
      </c>
      <c r="J14" s="40" t="s">
        <v>14</v>
      </c>
      <c r="K14" s="40" t="s">
        <v>14</v>
      </c>
      <c r="L14" s="40" t="s">
        <v>14</v>
      </c>
      <c r="M14" s="40" t="s">
        <v>14</v>
      </c>
      <c r="N14" s="40" t="s">
        <v>14</v>
      </c>
      <c r="O14" s="40"/>
      <c r="P14" s="40"/>
      <c r="Q14" s="201" t="s">
        <v>204</v>
      </c>
      <c r="R14" s="77" t="s">
        <v>92</v>
      </c>
      <c r="S14" s="210">
        <v>1</v>
      </c>
      <c r="T14" s="79">
        <v>7893.8000000000011</v>
      </c>
      <c r="U14" s="79"/>
      <c r="V14" s="79"/>
      <c r="W14" s="79"/>
      <c r="X14" s="79"/>
      <c r="Y14" s="231">
        <v>9</v>
      </c>
      <c r="Z14" s="79">
        <v>10000</v>
      </c>
      <c r="AA14" s="202">
        <f>SUM(T14+Z14)</f>
        <v>17893.800000000003</v>
      </c>
      <c r="AB14" s="78"/>
      <c r="AC14" s="52"/>
    </row>
    <row r="15" spans="1:29" ht="12.75" customHeight="1" thickBot="1" x14ac:dyDescent="0.25">
      <c r="A15" s="397" t="s">
        <v>165</v>
      </c>
      <c r="B15" s="398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  <c r="P15" s="398"/>
      <c r="Q15" s="398"/>
      <c r="R15" s="398"/>
      <c r="S15" s="398"/>
      <c r="T15" s="398"/>
      <c r="U15" s="206"/>
      <c r="V15" s="206"/>
      <c r="W15" s="206"/>
      <c r="X15" s="206"/>
      <c r="Y15" s="206"/>
      <c r="Z15" s="206"/>
      <c r="AA15" s="136">
        <f>SUM(AA10:AA14)</f>
        <v>35475.960000000006</v>
      </c>
      <c r="AB15" s="80"/>
      <c r="AC15" s="32"/>
    </row>
    <row r="16" spans="1:29" s="36" customFormat="1" ht="352.5" customHeight="1" thickBot="1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0"/>
      <c r="AC16" s="32"/>
    </row>
    <row r="17" spans="1:29" s="3" customFormat="1" ht="18" x14ac:dyDescent="0.2">
      <c r="A17" s="338" t="s">
        <v>19</v>
      </c>
      <c r="B17" s="339"/>
      <c r="C17" s="339"/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  <c r="W17" s="339"/>
      <c r="X17" s="339"/>
      <c r="Y17" s="339"/>
      <c r="Z17" s="339"/>
      <c r="AA17" s="380"/>
      <c r="AB17" s="45"/>
      <c r="AC17" s="45"/>
    </row>
    <row r="18" spans="1:29" s="19" customFormat="1" ht="15.75" x14ac:dyDescent="0.2">
      <c r="A18" s="325" t="s">
        <v>289</v>
      </c>
      <c r="B18" s="312"/>
      <c r="C18" s="312"/>
      <c r="D18" s="312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  <c r="W18" s="312"/>
      <c r="X18" s="312"/>
      <c r="Y18" s="312"/>
      <c r="Z18" s="312"/>
      <c r="AA18" s="326"/>
      <c r="AB18" s="52"/>
      <c r="AC18" s="52"/>
    </row>
    <row r="19" spans="1:29" ht="16.5" thickBot="1" x14ac:dyDescent="0.25">
      <c r="A19" s="327" t="s">
        <v>72</v>
      </c>
      <c r="B19" s="328"/>
      <c r="C19" s="328"/>
      <c r="D19" s="328"/>
      <c r="E19" s="328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328"/>
      <c r="V19" s="328"/>
      <c r="W19" s="328"/>
      <c r="X19" s="328"/>
      <c r="Y19" s="328"/>
      <c r="Z19" s="328"/>
      <c r="AA19" s="329"/>
      <c r="AB19" s="32"/>
      <c r="AC19" s="32"/>
    </row>
    <row r="20" spans="1:29" x14ac:dyDescent="0.2">
      <c r="A20" s="388" t="s">
        <v>20</v>
      </c>
      <c r="B20" s="388"/>
      <c r="C20" s="399" t="s">
        <v>32</v>
      </c>
      <c r="D20" s="399"/>
      <c r="E20" s="399"/>
      <c r="F20" s="399"/>
      <c r="G20" s="399"/>
      <c r="H20" s="399"/>
      <c r="I20" s="399"/>
      <c r="J20" s="399"/>
      <c r="K20" s="399"/>
      <c r="L20" s="399"/>
      <c r="M20" s="399"/>
      <c r="N20" s="399"/>
      <c r="O20" s="399"/>
      <c r="P20" s="399"/>
      <c r="Q20" s="399"/>
      <c r="R20" s="399"/>
      <c r="S20" s="399"/>
      <c r="T20" s="399"/>
      <c r="U20" s="399"/>
      <c r="V20" s="399"/>
      <c r="W20" s="399"/>
      <c r="X20" s="399"/>
      <c r="Y20" s="399"/>
      <c r="Z20" s="399"/>
      <c r="AA20" s="400"/>
      <c r="AB20" s="32"/>
      <c r="AC20" s="32"/>
    </row>
    <row r="21" spans="1:29" x14ac:dyDescent="0.2">
      <c r="A21" s="388" t="s">
        <v>21</v>
      </c>
      <c r="B21" s="388"/>
      <c r="C21" s="393" t="s">
        <v>59</v>
      </c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4"/>
      <c r="AB21" s="32"/>
      <c r="AC21" s="32"/>
    </row>
    <row r="22" spans="1:29" x14ac:dyDescent="0.2">
      <c r="A22" s="388" t="s">
        <v>22</v>
      </c>
      <c r="B22" s="388"/>
      <c r="C22" s="393" t="s">
        <v>62</v>
      </c>
      <c r="D22" s="393"/>
      <c r="E22" s="393"/>
      <c r="F22" s="393"/>
      <c r="G22" s="393"/>
      <c r="H22" s="393"/>
      <c r="I22" s="393"/>
      <c r="J22" s="393"/>
      <c r="K22" s="393"/>
      <c r="L22" s="393"/>
      <c r="M22" s="393"/>
      <c r="N22" s="393"/>
      <c r="O22" s="393"/>
      <c r="P22" s="393"/>
      <c r="Q22" s="393"/>
      <c r="R22" s="393"/>
      <c r="S22" s="393"/>
      <c r="T22" s="393"/>
      <c r="U22" s="393"/>
      <c r="V22" s="393"/>
      <c r="W22" s="393"/>
      <c r="X22" s="393"/>
      <c r="Y22" s="393"/>
      <c r="Z22" s="393"/>
      <c r="AA22" s="394"/>
      <c r="AB22" s="32"/>
      <c r="AC22" s="32"/>
    </row>
    <row r="23" spans="1:29" s="1" customFormat="1" ht="13.5" thickBot="1" x14ac:dyDescent="0.25">
      <c r="A23" s="388" t="s">
        <v>23</v>
      </c>
      <c r="B23" s="388"/>
      <c r="C23" s="395" t="s">
        <v>61</v>
      </c>
      <c r="D23" s="395"/>
      <c r="E23" s="395"/>
      <c r="F23" s="395"/>
      <c r="G23" s="395"/>
      <c r="H23" s="395"/>
      <c r="I23" s="395"/>
      <c r="J23" s="395"/>
      <c r="K23" s="395"/>
      <c r="L23" s="395"/>
      <c r="M23" s="395"/>
      <c r="N23" s="395"/>
      <c r="O23" s="395"/>
      <c r="P23" s="395"/>
      <c r="Q23" s="395"/>
      <c r="R23" s="395"/>
      <c r="S23" s="395"/>
      <c r="T23" s="395"/>
      <c r="U23" s="395"/>
      <c r="V23" s="395"/>
      <c r="W23" s="395"/>
      <c r="X23" s="395"/>
      <c r="Y23" s="395"/>
      <c r="Z23" s="395"/>
      <c r="AA23" s="396"/>
      <c r="AB23" s="60"/>
      <c r="AC23" s="60"/>
    </row>
    <row r="24" spans="1:29" s="1" customFormat="1" ht="36" customHeight="1" x14ac:dyDescent="0.2">
      <c r="A24" s="386" t="s">
        <v>15</v>
      </c>
      <c r="B24" s="381" t="s">
        <v>291</v>
      </c>
      <c r="C24" s="381" t="s">
        <v>24</v>
      </c>
      <c r="D24" s="381" t="s">
        <v>0</v>
      </c>
      <c r="E24" s="383" t="s">
        <v>17</v>
      </c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5"/>
      <c r="Q24" s="381" t="s">
        <v>10</v>
      </c>
      <c r="R24" s="381" t="s">
        <v>11</v>
      </c>
      <c r="S24" s="389" t="s">
        <v>12</v>
      </c>
      <c r="T24" s="390"/>
      <c r="U24" s="391"/>
      <c r="V24" s="391"/>
      <c r="W24" s="391"/>
      <c r="X24" s="391"/>
      <c r="Y24" s="391"/>
      <c r="Z24" s="391"/>
      <c r="AA24" s="392"/>
      <c r="AB24" s="60"/>
      <c r="AC24" s="60"/>
    </row>
    <row r="25" spans="1:29" s="1" customFormat="1" ht="36" customHeight="1" thickBot="1" x14ac:dyDescent="0.25">
      <c r="A25" s="387"/>
      <c r="B25" s="382"/>
      <c r="C25" s="382"/>
      <c r="D25" s="382"/>
      <c r="E25" s="46" t="s">
        <v>1</v>
      </c>
      <c r="F25" s="47" t="s">
        <v>2</v>
      </c>
      <c r="G25" s="47" t="s">
        <v>3</v>
      </c>
      <c r="H25" s="47" t="s">
        <v>4</v>
      </c>
      <c r="I25" s="47" t="s">
        <v>3</v>
      </c>
      <c r="J25" s="47" t="s">
        <v>5</v>
      </c>
      <c r="K25" s="47" t="s">
        <v>5</v>
      </c>
      <c r="L25" s="47" t="s">
        <v>4</v>
      </c>
      <c r="M25" s="47" t="s">
        <v>6</v>
      </c>
      <c r="N25" s="47" t="s">
        <v>7</v>
      </c>
      <c r="O25" s="47" t="s">
        <v>8</v>
      </c>
      <c r="P25" s="48" t="s">
        <v>9</v>
      </c>
      <c r="Q25" s="382"/>
      <c r="R25" s="382"/>
      <c r="S25" s="49" t="s">
        <v>25</v>
      </c>
      <c r="T25" s="50" t="s">
        <v>18</v>
      </c>
      <c r="U25" s="211" t="s">
        <v>202</v>
      </c>
      <c r="V25" s="211" t="s">
        <v>18</v>
      </c>
      <c r="W25" s="211" t="s">
        <v>202</v>
      </c>
      <c r="X25" s="211" t="s">
        <v>18</v>
      </c>
      <c r="Y25" s="211" t="s">
        <v>202</v>
      </c>
      <c r="Z25" s="211" t="s">
        <v>208</v>
      </c>
      <c r="AA25" s="51" t="s">
        <v>13</v>
      </c>
      <c r="AB25" s="60"/>
      <c r="AC25" s="60"/>
    </row>
    <row r="26" spans="1:29" s="4" customFormat="1" ht="48.75" customHeight="1" x14ac:dyDescent="0.2">
      <c r="A26" s="40">
        <v>1</v>
      </c>
      <c r="B26" s="164" t="s">
        <v>41</v>
      </c>
      <c r="C26" s="159" t="s">
        <v>28</v>
      </c>
      <c r="D26" s="53" t="s">
        <v>299</v>
      </c>
      <c r="E26" s="209" t="s">
        <v>48</v>
      </c>
      <c r="F26" s="209" t="s">
        <v>48</v>
      </c>
      <c r="G26" s="209" t="s">
        <v>48</v>
      </c>
      <c r="H26" s="209" t="s">
        <v>48</v>
      </c>
      <c r="I26" s="209" t="s">
        <v>48</v>
      </c>
      <c r="J26" s="209" t="s">
        <v>48</v>
      </c>
      <c r="K26" s="209" t="s">
        <v>48</v>
      </c>
      <c r="L26" s="209" t="s">
        <v>48</v>
      </c>
      <c r="M26" s="209" t="s">
        <v>48</v>
      </c>
      <c r="N26" s="209" t="s">
        <v>48</v>
      </c>
      <c r="O26" s="209" t="s">
        <v>48</v>
      </c>
      <c r="P26" s="209" t="s">
        <v>48</v>
      </c>
      <c r="Q26" s="159" t="s">
        <v>42</v>
      </c>
      <c r="R26" s="74" t="s">
        <v>43</v>
      </c>
      <c r="S26" s="82">
        <v>1</v>
      </c>
      <c r="T26" s="83">
        <v>6112.32</v>
      </c>
      <c r="U26" s="83"/>
      <c r="V26" s="83"/>
      <c r="W26" s="83"/>
      <c r="X26" s="83"/>
      <c r="Y26" s="83"/>
      <c r="Z26" s="83"/>
      <c r="AA26" s="123">
        <f>SUM(T26:Z26)</f>
        <v>6112.32</v>
      </c>
      <c r="AB26" s="84"/>
      <c r="AC26" s="62"/>
    </row>
    <row r="27" spans="1:29" s="1" customFormat="1" ht="44.25" customHeight="1" x14ac:dyDescent="0.2">
      <c r="A27" s="160">
        <v>2</v>
      </c>
      <c r="B27" s="165" t="s">
        <v>45</v>
      </c>
      <c r="C27" s="77" t="s">
        <v>28</v>
      </c>
      <c r="D27" s="222" t="s">
        <v>63</v>
      </c>
      <c r="E27" s="204" t="s">
        <v>14</v>
      </c>
      <c r="F27" s="204" t="s">
        <v>14</v>
      </c>
      <c r="G27" s="204" t="s">
        <v>14</v>
      </c>
      <c r="H27" s="204" t="s">
        <v>14</v>
      </c>
      <c r="I27" s="204" t="s">
        <v>14</v>
      </c>
      <c r="J27" s="204" t="s">
        <v>14</v>
      </c>
      <c r="K27" s="204" t="s">
        <v>14</v>
      </c>
      <c r="L27" s="204" t="s">
        <v>14</v>
      </c>
      <c r="M27" s="204" t="s">
        <v>14</v>
      </c>
      <c r="N27" s="204" t="s">
        <v>14</v>
      </c>
      <c r="O27" s="204" t="s">
        <v>14</v>
      </c>
      <c r="P27" s="204" t="s">
        <v>14</v>
      </c>
      <c r="Q27" s="161" t="s">
        <v>93</v>
      </c>
      <c r="R27" s="162" t="s">
        <v>64</v>
      </c>
      <c r="S27" s="33">
        <v>1</v>
      </c>
      <c r="T27" s="163">
        <v>10000</v>
      </c>
      <c r="U27" s="163"/>
      <c r="V27" s="163"/>
      <c r="W27" s="163"/>
      <c r="X27" s="163"/>
      <c r="Y27" s="163"/>
      <c r="Z27" s="163"/>
      <c r="AA27" s="137">
        <f>T27</f>
        <v>10000</v>
      </c>
      <c r="AB27" s="84"/>
      <c r="AC27" s="60"/>
    </row>
    <row r="28" spans="1:29" s="1" customFormat="1" ht="44.25" customHeight="1" x14ac:dyDescent="0.2">
      <c r="A28" s="223"/>
      <c r="B28" s="226"/>
      <c r="C28" s="209"/>
      <c r="D28" s="222" t="s">
        <v>300</v>
      </c>
      <c r="E28" s="204"/>
      <c r="F28" s="204"/>
      <c r="G28" s="204" t="s">
        <v>14</v>
      </c>
      <c r="H28" s="204" t="s">
        <v>14</v>
      </c>
      <c r="I28" s="204"/>
      <c r="J28" s="204"/>
      <c r="K28" s="204"/>
      <c r="L28" s="204"/>
      <c r="M28" s="204"/>
      <c r="N28" s="204"/>
      <c r="O28" s="204"/>
      <c r="P28" s="204"/>
      <c r="Q28" s="161" t="s">
        <v>238</v>
      </c>
      <c r="R28" s="162" t="s">
        <v>207</v>
      </c>
      <c r="S28" s="33">
        <v>1</v>
      </c>
      <c r="T28" s="163">
        <v>538.66</v>
      </c>
      <c r="U28" s="228">
        <v>2</v>
      </c>
      <c r="V28" s="163">
        <v>190</v>
      </c>
      <c r="W28" s="163"/>
      <c r="X28" s="163"/>
      <c r="Y28" s="163"/>
      <c r="Z28" s="163"/>
      <c r="AA28" s="213">
        <f>SUM(T28+V28)</f>
        <v>728.66</v>
      </c>
      <c r="AB28" s="84"/>
      <c r="AC28" s="60"/>
    </row>
    <row r="29" spans="1:29" s="1" customFormat="1" ht="44.25" customHeight="1" x14ac:dyDescent="0.2">
      <c r="A29" s="223">
        <v>3</v>
      </c>
      <c r="B29" s="226" t="s">
        <v>301</v>
      </c>
      <c r="C29" s="209" t="s">
        <v>28</v>
      </c>
      <c r="D29" s="222" t="s">
        <v>193</v>
      </c>
      <c r="E29" s="204"/>
      <c r="F29" s="204"/>
      <c r="G29" s="204"/>
      <c r="H29" s="204"/>
      <c r="I29" s="204" t="s">
        <v>14</v>
      </c>
      <c r="J29" s="204" t="s">
        <v>14</v>
      </c>
      <c r="K29" s="204" t="s">
        <v>14</v>
      </c>
      <c r="L29" s="204" t="s">
        <v>14</v>
      </c>
      <c r="M29" s="204" t="s">
        <v>14</v>
      </c>
      <c r="N29" s="204" t="s">
        <v>14</v>
      </c>
      <c r="O29" s="204" t="s">
        <v>14</v>
      </c>
      <c r="P29" s="204" t="s">
        <v>14</v>
      </c>
      <c r="Q29" s="161" t="s">
        <v>195</v>
      </c>
      <c r="R29" s="162" t="s">
        <v>205</v>
      </c>
      <c r="S29" s="33">
        <v>1</v>
      </c>
      <c r="T29" s="163">
        <v>2154.64</v>
      </c>
      <c r="U29" s="228">
        <v>2</v>
      </c>
      <c r="V29" s="163">
        <v>760</v>
      </c>
      <c r="W29" s="163"/>
      <c r="X29" s="163"/>
      <c r="Y29" s="163"/>
      <c r="Z29" s="163"/>
      <c r="AA29" s="137">
        <f>SUM(T29+V29)</f>
        <v>2914.64</v>
      </c>
      <c r="AB29" s="84"/>
      <c r="AC29" s="60"/>
    </row>
    <row r="30" spans="1:29" s="1" customFormat="1" ht="48.75" customHeight="1" x14ac:dyDescent="0.2">
      <c r="A30" s="224"/>
      <c r="B30" s="227"/>
      <c r="C30" s="225"/>
      <c r="D30" s="222" t="s">
        <v>194</v>
      </c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 t="s">
        <v>14</v>
      </c>
      <c r="P30" s="204" t="s">
        <v>14</v>
      </c>
      <c r="Q30" s="161" t="s">
        <v>209</v>
      </c>
      <c r="R30" s="162" t="s">
        <v>206</v>
      </c>
      <c r="S30" s="33">
        <v>1</v>
      </c>
      <c r="T30" s="163">
        <v>1578.76</v>
      </c>
      <c r="U30" s="163"/>
      <c r="V30" s="163"/>
      <c r="W30" s="163"/>
      <c r="X30" s="163"/>
      <c r="Y30" s="163"/>
      <c r="Z30" s="163"/>
      <c r="AA30" s="137">
        <f>SUM(T30)</f>
        <v>1578.76</v>
      </c>
      <c r="AB30" s="84"/>
      <c r="AC30" s="60"/>
    </row>
    <row r="31" spans="1:29" s="1" customFormat="1" ht="12.75" customHeight="1" thickBot="1" x14ac:dyDescent="0.25">
      <c r="A31" s="397" t="s">
        <v>58</v>
      </c>
      <c r="B31" s="398"/>
      <c r="C31" s="398"/>
      <c r="D31" s="398"/>
      <c r="E31" s="398"/>
      <c r="F31" s="398"/>
      <c r="G31" s="398"/>
      <c r="H31" s="398"/>
      <c r="I31" s="398"/>
      <c r="J31" s="398"/>
      <c r="K31" s="398"/>
      <c r="L31" s="398"/>
      <c r="M31" s="398"/>
      <c r="N31" s="398"/>
      <c r="O31" s="398"/>
      <c r="P31" s="398"/>
      <c r="Q31" s="398"/>
      <c r="R31" s="398"/>
      <c r="S31" s="398"/>
      <c r="T31" s="398"/>
      <c r="U31" s="206"/>
      <c r="V31" s="206"/>
      <c r="W31" s="206"/>
      <c r="X31" s="206"/>
      <c r="Y31" s="206"/>
      <c r="Z31" s="206"/>
      <c r="AA31" s="136">
        <f>SUM(AA26:AA30)</f>
        <v>21334.379999999997</v>
      </c>
      <c r="AB31" s="80"/>
      <c r="AC31" s="60"/>
    </row>
    <row r="32" spans="1:29" s="38" customFormat="1" ht="94.5" customHeight="1" thickBot="1" x14ac:dyDescent="0.25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443"/>
      <c r="W32" s="81"/>
      <c r="X32" s="81"/>
      <c r="Y32" s="81"/>
      <c r="Z32" s="81"/>
      <c r="AA32" s="81"/>
      <c r="AB32" s="80"/>
      <c r="AC32" s="60"/>
    </row>
    <row r="33" spans="1:29" s="1" customFormat="1" ht="18" x14ac:dyDescent="0.2">
      <c r="A33" s="338" t="s">
        <v>19</v>
      </c>
      <c r="B33" s="339"/>
      <c r="C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39"/>
      <c r="U33" s="339"/>
      <c r="V33" s="339"/>
      <c r="W33" s="339"/>
      <c r="X33" s="339"/>
      <c r="Y33" s="339"/>
      <c r="Z33" s="339"/>
      <c r="AA33" s="380"/>
      <c r="AB33" s="45"/>
      <c r="AC33" s="60"/>
    </row>
    <row r="34" spans="1:29" ht="15.75" x14ac:dyDescent="0.2">
      <c r="A34" s="325" t="s">
        <v>289</v>
      </c>
      <c r="B34" s="3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2"/>
      <c r="Z34" s="312"/>
      <c r="AA34" s="326"/>
      <c r="AB34" s="52"/>
      <c r="AC34" s="32"/>
    </row>
    <row r="35" spans="1:29" ht="16.5" thickBot="1" x14ac:dyDescent="0.25">
      <c r="A35" s="327" t="s">
        <v>72</v>
      </c>
      <c r="B35" s="328"/>
      <c r="C35" s="328"/>
      <c r="D35" s="328"/>
      <c r="E35" s="328"/>
      <c r="F35" s="328"/>
      <c r="G35" s="328"/>
      <c r="H35" s="328"/>
      <c r="I35" s="328"/>
      <c r="J35" s="328"/>
      <c r="K35" s="328"/>
      <c r="L35" s="328"/>
      <c r="M35" s="328"/>
      <c r="N35" s="328"/>
      <c r="O35" s="328"/>
      <c r="P35" s="328"/>
      <c r="Q35" s="328"/>
      <c r="R35" s="328"/>
      <c r="S35" s="328"/>
      <c r="T35" s="328"/>
      <c r="U35" s="328"/>
      <c r="V35" s="328"/>
      <c r="W35" s="328"/>
      <c r="X35" s="328"/>
      <c r="Y35" s="328"/>
      <c r="Z35" s="328"/>
      <c r="AA35" s="329"/>
      <c r="AB35" s="32"/>
      <c r="AC35" s="32"/>
    </row>
    <row r="36" spans="1:29" x14ac:dyDescent="0.2">
      <c r="A36" s="388" t="s">
        <v>20</v>
      </c>
      <c r="B36" s="388"/>
      <c r="C36" s="393" t="s">
        <v>32</v>
      </c>
      <c r="D36" s="393"/>
      <c r="E36" s="393"/>
      <c r="F36" s="393"/>
      <c r="G36" s="393"/>
      <c r="H36" s="393"/>
      <c r="I36" s="393"/>
      <c r="J36" s="393"/>
      <c r="K36" s="393"/>
      <c r="L36" s="393"/>
      <c r="M36" s="393"/>
      <c r="N36" s="393"/>
      <c r="O36" s="393"/>
      <c r="P36" s="393"/>
      <c r="Q36" s="393"/>
      <c r="R36" s="393"/>
      <c r="S36" s="393"/>
      <c r="T36" s="393"/>
      <c r="U36" s="393"/>
      <c r="V36" s="393"/>
      <c r="W36" s="393"/>
      <c r="X36" s="393"/>
      <c r="Y36" s="393"/>
      <c r="Z36" s="393"/>
      <c r="AA36" s="394"/>
      <c r="AB36" s="32"/>
      <c r="AC36" s="32"/>
    </row>
    <row r="37" spans="1:29" x14ac:dyDescent="0.2">
      <c r="A37" s="388" t="s">
        <v>21</v>
      </c>
      <c r="B37" s="388"/>
      <c r="C37" s="393" t="s">
        <v>59</v>
      </c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3"/>
      <c r="AA37" s="394"/>
      <c r="AB37" s="32"/>
      <c r="AC37" s="32"/>
    </row>
    <row r="38" spans="1:29" x14ac:dyDescent="0.2">
      <c r="A38" s="388" t="s">
        <v>22</v>
      </c>
      <c r="B38" s="388"/>
      <c r="C38" s="393" t="s">
        <v>66</v>
      </c>
      <c r="D38" s="393"/>
      <c r="E38" s="393"/>
      <c r="F38" s="393"/>
      <c r="G38" s="393"/>
      <c r="H38" s="393"/>
      <c r="I38" s="393"/>
      <c r="J38" s="393"/>
      <c r="K38" s="393"/>
      <c r="L38" s="393"/>
      <c r="M38" s="393"/>
      <c r="N38" s="393"/>
      <c r="O38" s="393"/>
      <c r="P38" s="393"/>
      <c r="Q38" s="393"/>
      <c r="R38" s="393"/>
      <c r="S38" s="393"/>
      <c r="T38" s="393"/>
      <c r="U38" s="393"/>
      <c r="V38" s="393"/>
      <c r="W38" s="393"/>
      <c r="X38" s="393"/>
      <c r="Y38" s="393"/>
      <c r="Z38" s="393"/>
      <c r="AA38" s="394"/>
      <c r="AB38" s="32"/>
      <c r="AC38" s="32"/>
    </row>
    <row r="39" spans="1:29" ht="13.5" thickBot="1" x14ac:dyDescent="0.25">
      <c r="A39" s="388" t="s">
        <v>23</v>
      </c>
      <c r="B39" s="388"/>
      <c r="C39" s="395" t="s">
        <v>67</v>
      </c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  <c r="O39" s="395"/>
      <c r="P39" s="395"/>
      <c r="Q39" s="395"/>
      <c r="R39" s="395"/>
      <c r="S39" s="395"/>
      <c r="T39" s="395"/>
      <c r="U39" s="395"/>
      <c r="V39" s="395"/>
      <c r="W39" s="395"/>
      <c r="X39" s="395"/>
      <c r="Y39" s="395"/>
      <c r="Z39" s="395"/>
      <c r="AA39" s="396"/>
      <c r="AB39" s="60"/>
      <c r="AC39" s="32"/>
    </row>
    <row r="40" spans="1:29" x14ac:dyDescent="0.2">
      <c r="A40" s="386" t="s">
        <v>15</v>
      </c>
      <c r="B40" s="381" t="s">
        <v>291</v>
      </c>
      <c r="C40" s="381" t="s">
        <v>24</v>
      </c>
      <c r="D40" s="381" t="s">
        <v>0</v>
      </c>
      <c r="E40" s="383" t="s">
        <v>17</v>
      </c>
      <c r="F40" s="384"/>
      <c r="G40" s="384"/>
      <c r="H40" s="384"/>
      <c r="I40" s="384"/>
      <c r="J40" s="384"/>
      <c r="K40" s="384"/>
      <c r="L40" s="384"/>
      <c r="M40" s="384"/>
      <c r="N40" s="384"/>
      <c r="O40" s="384"/>
      <c r="P40" s="385"/>
      <c r="Q40" s="381" t="s">
        <v>10</v>
      </c>
      <c r="R40" s="381" t="s">
        <v>11</v>
      </c>
      <c r="S40" s="389" t="s">
        <v>12</v>
      </c>
      <c r="T40" s="390"/>
      <c r="U40" s="391"/>
      <c r="V40" s="391"/>
      <c r="W40" s="391"/>
      <c r="X40" s="391"/>
      <c r="Y40" s="391"/>
      <c r="Z40" s="391"/>
      <c r="AA40" s="392"/>
      <c r="AB40" s="60"/>
      <c r="AC40" s="32"/>
    </row>
    <row r="41" spans="1:29" ht="13.5" thickBot="1" x14ac:dyDescent="0.25">
      <c r="A41" s="387"/>
      <c r="B41" s="382"/>
      <c r="C41" s="382"/>
      <c r="D41" s="382"/>
      <c r="E41" s="46" t="s">
        <v>1</v>
      </c>
      <c r="F41" s="47" t="s">
        <v>2</v>
      </c>
      <c r="G41" s="47" t="s">
        <v>3</v>
      </c>
      <c r="H41" s="47" t="s">
        <v>4</v>
      </c>
      <c r="I41" s="47" t="s">
        <v>3</v>
      </c>
      <c r="J41" s="47" t="s">
        <v>5</v>
      </c>
      <c r="K41" s="47" t="s">
        <v>5</v>
      </c>
      <c r="L41" s="47" t="s">
        <v>4</v>
      </c>
      <c r="M41" s="47" t="s">
        <v>6</v>
      </c>
      <c r="N41" s="47" t="s">
        <v>7</v>
      </c>
      <c r="O41" s="47" t="s">
        <v>8</v>
      </c>
      <c r="P41" s="48" t="s">
        <v>9</v>
      </c>
      <c r="Q41" s="382"/>
      <c r="R41" s="382"/>
      <c r="S41" s="49" t="s">
        <v>25</v>
      </c>
      <c r="T41" s="50" t="s">
        <v>18</v>
      </c>
      <c r="U41" s="211"/>
      <c r="V41" s="211"/>
      <c r="W41" s="211"/>
      <c r="X41" s="211"/>
      <c r="Y41" s="211"/>
      <c r="Z41" s="211"/>
      <c r="AA41" s="51" t="s">
        <v>13</v>
      </c>
      <c r="AB41" s="60"/>
      <c r="AC41" s="32"/>
    </row>
    <row r="42" spans="1:29" ht="48" x14ac:dyDescent="0.2">
      <c r="A42" s="40">
        <v>1</v>
      </c>
      <c r="B42" s="76" t="s">
        <v>310</v>
      </c>
      <c r="C42" s="33" t="s">
        <v>28</v>
      </c>
      <c r="D42" s="76" t="s">
        <v>44</v>
      </c>
      <c r="E42" s="33" t="s">
        <v>48</v>
      </c>
      <c r="F42" s="33" t="s">
        <v>48</v>
      </c>
      <c r="G42" s="33" t="s">
        <v>48</v>
      </c>
      <c r="H42" s="33" t="s">
        <v>48</v>
      </c>
      <c r="I42" s="33" t="s">
        <v>48</v>
      </c>
      <c r="J42" s="33" t="s">
        <v>48</v>
      </c>
      <c r="K42" s="33" t="s">
        <v>48</v>
      </c>
      <c r="L42" s="33" t="s">
        <v>48</v>
      </c>
      <c r="M42" s="33" t="s">
        <v>48</v>
      </c>
      <c r="N42" s="33" t="s">
        <v>48</v>
      </c>
      <c r="O42" s="33" t="s">
        <v>48</v>
      </c>
      <c r="P42" s="33" t="s">
        <v>48</v>
      </c>
      <c r="Q42" s="76" t="s">
        <v>94</v>
      </c>
      <c r="R42" s="76" t="s">
        <v>65</v>
      </c>
      <c r="S42" s="40">
        <v>1</v>
      </c>
      <c r="T42" s="89">
        <v>6000</v>
      </c>
      <c r="U42" s="89"/>
      <c r="V42" s="89"/>
      <c r="W42" s="89"/>
      <c r="X42" s="89"/>
      <c r="Y42" s="89"/>
      <c r="Z42" s="89"/>
      <c r="AA42" s="89">
        <f>SUM(T42)</f>
        <v>6000</v>
      </c>
      <c r="AB42" s="32"/>
      <c r="AC42" s="32"/>
    </row>
    <row r="43" spans="1:29" ht="78" customHeight="1" x14ac:dyDescent="0.2">
      <c r="A43" s="199">
        <v>2</v>
      </c>
      <c r="B43" s="85" t="s">
        <v>47</v>
      </c>
      <c r="C43" s="86" t="s">
        <v>68</v>
      </c>
      <c r="D43" s="85" t="s">
        <v>307</v>
      </c>
      <c r="E43" s="39" t="s">
        <v>48</v>
      </c>
      <c r="F43" s="120"/>
      <c r="G43" s="120"/>
      <c r="H43" s="120"/>
      <c r="I43" s="120"/>
      <c r="J43" s="120"/>
      <c r="K43" s="120" t="s">
        <v>48</v>
      </c>
      <c r="L43" s="120"/>
      <c r="M43" s="120"/>
      <c r="N43" s="120"/>
      <c r="O43" s="120" t="s">
        <v>48</v>
      </c>
      <c r="P43" s="120" t="s">
        <v>48</v>
      </c>
      <c r="Q43" s="85" t="s">
        <v>95</v>
      </c>
      <c r="R43" s="85" t="s">
        <v>40</v>
      </c>
      <c r="S43" s="86">
        <v>1</v>
      </c>
      <c r="T43" s="229">
        <v>3000</v>
      </c>
      <c r="U43" s="90"/>
      <c r="V43" s="90"/>
      <c r="W43" s="90"/>
      <c r="X43" s="90"/>
      <c r="Y43" s="90"/>
      <c r="Z43" s="90"/>
      <c r="AA43" s="198">
        <f>SUM(T43)</f>
        <v>3000</v>
      </c>
      <c r="AB43" s="32"/>
      <c r="AC43" s="32"/>
    </row>
    <row r="44" spans="1:29" ht="63.75" customHeight="1" x14ac:dyDescent="0.2">
      <c r="A44" s="160">
        <v>3</v>
      </c>
      <c r="B44" s="27" t="s">
        <v>188</v>
      </c>
      <c r="C44" s="40" t="s">
        <v>28</v>
      </c>
      <c r="D44" s="27" t="s">
        <v>308</v>
      </c>
      <c r="E44" s="33" t="s">
        <v>14</v>
      </c>
      <c r="F44" s="200" t="s">
        <v>14</v>
      </c>
      <c r="G44" s="200" t="s">
        <v>14</v>
      </c>
      <c r="H44" s="200" t="s">
        <v>14</v>
      </c>
      <c r="I44" s="200" t="s">
        <v>14</v>
      </c>
      <c r="J44" s="200" t="s">
        <v>14</v>
      </c>
      <c r="K44" s="200" t="s">
        <v>14</v>
      </c>
      <c r="L44" s="200" t="s">
        <v>14</v>
      </c>
      <c r="M44" s="200" t="s">
        <v>14</v>
      </c>
      <c r="N44" s="200" t="s">
        <v>14</v>
      </c>
      <c r="O44" s="200" t="s">
        <v>14</v>
      </c>
      <c r="P44" s="200" t="s">
        <v>14</v>
      </c>
      <c r="Q44" s="27" t="s">
        <v>309</v>
      </c>
      <c r="R44" s="27" t="s">
        <v>189</v>
      </c>
      <c r="S44" s="40">
        <v>1</v>
      </c>
      <c r="T44" s="230">
        <v>2752.08</v>
      </c>
      <c r="U44" s="158"/>
      <c r="V44" s="158"/>
      <c r="W44" s="158"/>
      <c r="X44" s="158"/>
      <c r="Y44" s="158"/>
      <c r="Z44" s="158"/>
      <c r="AA44" s="89">
        <f>SUM(T44)</f>
        <v>2752.08</v>
      </c>
      <c r="AB44" s="32"/>
      <c r="AC44" s="32"/>
    </row>
    <row r="45" spans="1:29" ht="12.75" customHeight="1" thickBot="1" x14ac:dyDescent="0.25">
      <c r="A45" s="397" t="s">
        <v>58</v>
      </c>
      <c r="B45" s="398"/>
      <c r="C45" s="398"/>
      <c r="D45" s="398"/>
      <c r="E45" s="398"/>
      <c r="F45" s="398"/>
      <c r="G45" s="398"/>
      <c r="H45" s="398"/>
      <c r="I45" s="398"/>
      <c r="J45" s="398"/>
      <c r="K45" s="398"/>
      <c r="L45" s="398"/>
      <c r="M45" s="398"/>
      <c r="N45" s="398"/>
      <c r="O45" s="398"/>
      <c r="P45" s="398"/>
      <c r="Q45" s="398"/>
      <c r="R45" s="398"/>
      <c r="S45" s="398"/>
      <c r="T45" s="398"/>
      <c r="U45" s="206"/>
      <c r="V45" s="206"/>
      <c r="W45" s="206"/>
      <c r="X45" s="206"/>
      <c r="Y45" s="206"/>
      <c r="Z45" s="206"/>
      <c r="AA45" s="136">
        <f>SUM(AA42:AA44)</f>
        <v>11752.08</v>
      </c>
      <c r="AB45" s="80"/>
      <c r="AC45" s="32"/>
    </row>
    <row r="46" spans="1:29" ht="12.75" customHeight="1" thickBot="1" x14ac:dyDescent="0.25">
      <c r="A46" s="356" t="s">
        <v>49</v>
      </c>
      <c r="B46" s="357"/>
      <c r="C46" s="357"/>
      <c r="D46" s="357"/>
      <c r="E46" s="357"/>
      <c r="F46" s="357"/>
      <c r="G46" s="357"/>
      <c r="H46" s="357"/>
      <c r="I46" s="357"/>
      <c r="J46" s="357"/>
      <c r="K46" s="357"/>
      <c r="L46" s="357"/>
      <c r="M46" s="357"/>
      <c r="N46" s="357"/>
      <c r="O46" s="357"/>
      <c r="P46" s="357"/>
      <c r="Q46" s="357"/>
      <c r="R46" s="357"/>
      <c r="S46" s="357"/>
      <c r="T46" s="357"/>
      <c r="U46" s="205"/>
      <c r="V46" s="205"/>
      <c r="W46" s="205"/>
      <c r="X46" s="205"/>
      <c r="Y46" s="205"/>
      <c r="Z46" s="205"/>
      <c r="AA46" s="122">
        <f>AA45+AA31+AA15</f>
        <v>68562.420000000013</v>
      </c>
      <c r="AB46" s="80"/>
      <c r="AC46" s="32"/>
    </row>
    <row r="47" spans="1:29" x14ac:dyDescent="0.2">
      <c r="A47" s="4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2"/>
      <c r="R47" s="44"/>
      <c r="S47" s="42"/>
      <c r="T47" s="42"/>
      <c r="U47" s="42"/>
      <c r="V47" s="42"/>
      <c r="W47" s="42"/>
      <c r="X47" s="42"/>
      <c r="Y47" s="42"/>
      <c r="Z47" s="42"/>
      <c r="AA47" s="42"/>
      <c r="AB47" s="32"/>
      <c r="AC47" s="32"/>
    </row>
  </sheetData>
  <mergeCells count="61">
    <mergeCell ref="A45:T45"/>
    <mergeCell ref="A46:T46"/>
    <mergeCell ref="A35:AA35"/>
    <mergeCell ref="A36:B36"/>
    <mergeCell ref="C36:AA36"/>
    <mergeCell ref="E40:P40"/>
    <mergeCell ref="Q40:Q41"/>
    <mergeCell ref="A37:B37"/>
    <mergeCell ref="C37:AA37"/>
    <mergeCell ref="A38:B38"/>
    <mergeCell ref="A40:A41"/>
    <mergeCell ref="B40:B41"/>
    <mergeCell ref="C40:C41"/>
    <mergeCell ref="D40:D41"/>
    <mergeCell ref="C38:AA38"/>
    <mergeCell ref="A39:B39"/>
    <mergeCell ref="C39:AA39"/>
    <mergeCell ref="R40:R41"/>
    <mergeCell ref="S40:AA40"/>
    <mergeCell ref="A34:AA34"/>
    <mergeCell ref="A22:B22"/>
    <mergeCell ref="C22:AA22"/>
    <mergeCell ref="A23:B23"/>
    <mergeCell ref="C23:AA23"/>
    <mergeCell ref="A24:A25"/>
    <mergeCell ref="B24:B25"/>
    <mergeCell ref="C24:C25"/>
    <mergeCell ref="D24:D25"/>
    <mergeCell ref="E24:P24"/>
    <mergeCell ref="Q24:Q25"/>
    <mergeCell ref="R24:R25"/>
    <mergeCell ref="S24:AA24"/>
    <mergeCell ref="A31:T31"/>
    <mergeCell ref="A33:AA33"/>
    <mergeCell ref="A18:AA18"/>
    <mergeCell ref="A19:AA19"/>
    <mergeCell ref="A20:B20"/>
    <mergeCell ref="C20:AA20"/>
    <mergeCell ref="A21:B21"/>
    <mergeCell ref="C21:AA21"/>
    <mergeCell ref="A17:AA17"/>
    <mergeCell ref="D8:D9"/>
    <mergeCell ref="R8:R9"/>
    <mergeCell ref="B8:B9"/>
    <mergeCell ref="C8:C9"/>
    <mergeCell ref="A15:T15"/>
    <mergeCell ref="A1:AA1"/>
    <mergeCell ref="A2:AA2"/>
    <mergeCell ref="A3:AA3"/>
    <mergeCell ref="Q8:Q9"/>
    <mergeCell ref="E8:P8"/>
    <mergeCell ref="A8:A9"/>
    <mergeCell ref="A6:B6"/>
    <mergeCell ref="S8:AA8"/>
    <mergeCell ref="A4:B4"/>
    <mergeCell ref="A5:B5"/>
    <mergeCell ref="A7:B7"/>
    <mergeCell ref="C4:AA4"/>
    <mergeCell ref="C5:AA5"/>
    <mergeCell ref="C6:AA6"/>
    <mergeCell ref="C7:AA7"/>
  </mergeCells>
  <phoneticPr fontId="0" type="noConversion"/>
  <printOptions horizontalCentered="1"/>
  <pageMargins left="0.39370078740157483" right="0.39370078740157483" top="0.59055118110236227" bottom="0.19685039370078741" header="0" footer="0"/>
  <pageSetup scale="60" orientation="landscape" horizontalDpi="360" verticalDpi="360" r:id="rId1"/>
  <headerFooter alignWithMargins="0"/>
  <rowBreaks count="1" manualBreakCount="1">
    <brk id="22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00"/>
  <sheetViews>
    <sheetView zoomScaleNormal="100" workbookViewId="0">
      <selection activeCell="H108" sqref="H108"/>
    </sheetView>
  </sheetViews>
  <sheetFormatPr baseColWidth="10" defaultRowHeight="12.75" x14ac:dyDescent="0.2"/>
  <cols>
    <col min="1" max="1" width="29.85546875" customWidth="1"/>
    <col min="7" max="7" width="13.42578125" customWidth="1"/>
    <col min="8" max="8" width="11.85546875" bestFit="1" customWidth="1"/>
    <col min="9" max="9" width="16.140625" customWidth="1"/>
    <col min="10" max="10" width="13.140625" bestFit="1" customWidth="1"/>
    <col min="11" max="11" width="14.42578125" bestFit="1" customWidth="1"/>
  </cols>
  <sheetData>
    <row r="1" spans="1:13" ht="38.25" x14ac:dyDescent="0.2">
      <c r="A1" s="174" t="s">
        <v>26</v>
      </c>
      <c r="B1" s="175" t="s">
        <v>97</v>
      </c>
      <c r="C1" s="175" t="s">
        <v>98</v>
      </c>
      <c r="D1" s="176" t="s">
        <v>27</v>
      </c>
      <c r="E1" s="175" t="s">
        <v>99</v>
      </c>
      <c r="F1" s="175" t="s">
        <v>100</v>
      </c>
      <c r="G1" s="177" t="s">
        <v>101</v>
      </c>
      <c r="H1" s="177" t="s">
        <v>102</v>
      </c>
      <c r="I1" s="177" t="s">
        <v>103</v>
      </c>
      <c r="J1" s="177" t="s">
        <v>104</v>
      </c>
      <c r="K1" s="178" t="s">
        <v>105</v>
      </c>
    </row>
    <row r="2" spans="1:13" x14ac:dyDescent="0.2">
      <c r="A2" s="179"/>
      <c r="B2" s="180"/>
      <c r="C2" s="180"/>
      <c r="D2" s="180"/>
      <c r="E2" s="180"/>
      <c r="F2" s="180"/>
      <c r="G2" s="181">
        <f>G4+G61+G107+G174</f>
        <v>7000</v>
      </c>
      <c r="H2" s="181">
        <f>SUM(H4+H61+H107+H174)</f>
        <v>11401.630000000001</v>
      </c>
      <c r="I2" s="181">
        <f>I4+I61+I107+I174</f>
        <v>178982.5</v>
      </c>
      <c r="J2" s="181">
        <f>J4+J61+J107+J174</f>
        <v>13778.58</v>
      </c>
      <c r="K2" s="191">
        <f>SUM(K4+K61+K107+K174)</f>
        <v>211162.71000000002</v>
      </c>
    </row>
    <row r="3" spans="1:13" ht="15.75" x14ac:dyDescent="0.25">
      <c r="A3" s="427" t="s">
        <v>106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</row>
    <row r="4" spans="1:13" ht="15.75" x14ac:dyDescent="0.25">
      <c r="A4" s="428" t="s">
        <v>49</v>
      </c>
      <c r="B4" s="428"/>
      <c r="C4" s="428"/>
      <c r="D4" s="428"/>
      <c r="E4" s="428"/>
      <c r="F4" s="429"/>
      <c r="G4" s="173">
        <f>SUM(G7+G14)</f>
        <v>5200</v>
      </c>
      <c r="H4" s="173">
        <f>SUM(H6+H7)</f>
        <v>5311.66</v>
      </c>
      <c r="I4" s="173">
        <f>SUM(I6+I7)</f>
        <v>93195.430000000022</v>
      </c>
      <c r="J4" s="173">
        <f>SUM(J6+J7)</f>
        <v>2040.1</v>
      </c>
      <c r="K4" s="173">
        <f>SUM(K7+K14+K47+K52+K56)</f>
        <v>105747.19000000002</v>
      </c>
    </row>
    <row r="5" spans="1:13" ht="32.25" customHeight="1" x14ac:dyDescent="0.2">
      <c r="A5" s="419" t="s">
        <v>109</v>
      </c>
      <c r="B5" s="420"/>
      <c r="C5" s="421"/>
      <c r="D5" s="139"/>
      <c r="E5" s="139"/>
      <c r="F5" s="139"/>
      <c r="G5" s="140"/>
      <c r="H5" s="140"/>
      <c r="I5" s="140"/>
      <c r="J5" s="140"/>
      <c r="K5" s="140"/>
    </row>
    <row r="6" spans="1:13" ht="33" customHeight="1" x14ac:dyDescent="0.2">
      <c r="A6" s="422" t="s">
        <v>159</v>
      </c>
      <c r="B6" s="423"/>
      <c r="C6" s="424"/>
      <c r="D6" s="139"/>
      <c r="E6" s="139"/>
      <c r="F6" s="139"/>
      <c r="G6" s="141">
        <f>SUM(G15+G22+G30+G35+G44)</f>
        <v>5200</v>
      </c>
      <c r="H6" s="141">
        <f>SUM(H15+H22+H30+H35)</f>
        <v>3031.66</v>
      </c>
      <c r="I6" s="141">
        <f>SUM(I15+I22+I30+I35+I44+I48+I53+I57)</f>
        <v>78122.910000000018</v>
      </c>
      <c r="J6" s="141">
        <f>SUM(J15+J22+J30+J35+J44)</f>
        <v>2040.1</v>
      </c>
      <c r="K6" s="141">
        <f>K7</f>
        <v>17352.52</v>
      </c>
    </row>
    <row r="7" spans="1:13" ht="26.25" customHeight="1" x14ac:dyDescent="0.2">
      <c r="A7" s="430" t="s">
        <v>160</v>
      </c>
      <c r="B7" s="423"/>
      <c r="C7" s="424"/>
      <c r="D7" s="425" t="s">
        <v>107</v>
      </c>
      <c r="E7" s="426"/>
      <c r="F7" s="139"/>
      <c r="G7" s="142">
        <f>SUM(G8:G13)</f>
        <v>0</v>
      </c>
      <c r="H7" s="142">
        <f>SUM(H8:H13)</f>
        <v>2280</v>
      </c>
      <c r="I7" s="142">
        <f>SUM(I8:I13)</f>
        <v>15072.52</v>
      </c>
      <c r="J7" s="142">
        <f>SUM(J8:J13)</f>
        <v>0</v>
      </c>
      <c r="K7" s="143">
        <f>SUM(K8:K13)</f>
        <v>17352.52</v>
      </c>
    </row>
    <row r="8" spans="1:13" x14ac:dyDescent="0.2">
      <c r="A8" s="144" t="s">
        <v>110</v>
      </c>
      <c r="B8" s="139">
        <v>22</v>
      </c>
      <c r="C8" s="144" t="s">
        <v>108</v>
      </c>
      <c r="D8" s="145">
        <v>93.34</v>
      </c>
      <c r="E8" s="139">
        <v>36</v>
      </c>
      <c r="F8" s="144">
        <v>1</v>
      </c>
      <c r="G8" s="146">
        <v>0</v>
      </c>
      <c r="H8" s="145">
        <v>0</v>
      </c>
      <c r="I8" s="145">
        <f>D8*E8</f>
        <v>3360.2400000000002</v>
      </c>
      <c r="J8" s="145">
        <v>0</v>
      </c>
      <c r="K8" s="142">
        <f t="shared" ref="K8:K13" si="0">SUM(G8:J8)</f>
        <v>3360.2400000000002</v>
      </c>
    </row>
    <row r="9" spans="1:13" x14ac:dyDescent="0.2">
      <c r="A9" s="144" t="s">
        <v>115</v>
      </c>
      <c r="B9">
        <v>11</v>
      </c>
      <c r="C9" s="144" t="s">
        <v>108</v>
      </c>
      <c r="D9" s="145">
        <v>136</v>
      </c>
      <c r="E9" s="139">
        <v>12</v>
      </c>
      <c r="F9" s="144">
        <v>1</v>
      </c>
      <c r="G9" s="146">
        <v>0</v>
      </c>
      <c r="H9" s="145">
        <v>0</v>
      </c>
      <c r="I9" s="145">
        <f>D9*E9</f>
        <v>1632</v>
      </c>
      <c r="J9" s="145">
        <v>0</v>
      </c>
      <c r="K9" s="142">
        <f t="shared" si="0"/>
        <v>1632</v>
      </c>
    </row>
    <row r="10" spans="1:13" x14ac:dyDescent="0.2">
      <c r="A10" s="144" t="s">
        <v>113</v>
      </c>
      <c r="B10" s="139">
        <v>22</v>
      </c>
      <c r="C10" s="144" t="s">
        <v>108</v>
      </c>
      <c r="D10" s="145">
        <v>93.34</v>
      </c>
      <c r="E10" s="139">
        <v>48</v>
      </c>
      <c r="F10" s="144">
        <v>1</v>
      </c>
      <c r="G10" s="146">
        <v>0</v>
      </c>
      <c r="H10" s="145">
        <v>0</v>
      </c>
      <c r="I10" s="145">
        <f>D10*E10</f>
        <v>4480.32</v>
      </c>
      <c r="J10" s="145">
        <v>0</v>
      </c>
      <c r="K10" s="142">
        <f t="shared" si="0"/>
        <v>4480.32</v>
      </c>
    </row>
    <row r="11" spans="1:13" x14ac:dyDescent="0.2">
      <c r="A11" s="144" t="s">
        <v>114</v>
      </c>
      <c r="B11" s="139">
        <v>22</v>
      </c>
      <c r="C11" s="144" t="s">
        <v>108</v>
      </c>
      <c r="D11" s="145">
        <v>133.33000000000001</v>
      </c>
      <c r="E11" s="139">
        <v>12</v>
      </c>
      <c r="F11" s="139">
        <v>1</v>
      </c>
      <c r="G11" s="145">
        <v>0</v>
      </c>
      <c r="H11" s="145">
        <v>0</v>
      </c>
      <c r="I11" s="145">
        <f>E11*D11</f>
        <v>1599.96</v>
      </c>
      <c r="J11" s="145">
        <v>0</v>
      </c>
      <c r="K11" s="142">
        <f t="shared" si="0"/>
        <v>1599.96</v>
      </c>
      <c r="M11" s="149"/>
    </row>
    <row r="12" spans="1:13" x14ac:dyDescent="0.2">
      <c r="A12" s="144" t="s">
        <v>111</v>
      </c>
      <c r="B12" s="139">
        <v>11</v>
      </c>
      <c r="C12" s="144" t="s">
        <v>108</v>
      </c>
      <c r="D12" s="145">
        <v>95</v>
      </c>
      <c r="E12" s="139">
        <v>24</v>
      </c>
      <c r="F12" s="139">
        <v>2</v>
      </c>
      <c r="G12" s="145">
        <v>0</v>
      </c>
      <c r="H12" s="145">
        <f>D12*E12</f>
        <v>2280</v>
      </c>
      <c r="I12" s="145">
        <v>0</v>
      </c>
      <c r="J12" s="145">
        <v>0</v>
      </c>
      <c r="K12" s="142">
        <f t="shared" si="0"/>
        <v>2280</v>
      </c>
    </row>
    <row r="13" spans="1:13" x14ac:dyDescent="0.2">
      <c r="A13" s="147" t="s">
        <v>112</v>
      </c>
      <c r="B13" s="139"/>
      <c r="C13" s="147" t="s">
        <v>46</v>
      </c>
      <c r="D13" s="145">
        <v>500</v>
      </c>
      <c r="E13" s="139">
        <v>8</v>
      </c>
      <c r="F13" s="148">
        <v>1</v>
      </c>
      <c r="G13" s="145">
        <v>0</v>
      </c>
      <c r="H13" s="145">
        <v>0</v>
      </c>
      <c r="I13" s="145">
        <f>E13*D13</f>
        <v>4000</v>
      </c>
      <c r="J13" s="145">
        <v>0</v>
      </c>
      <c r="K13" s="142">
        <f t="shared" si="0"/>
        <v>4000</v>
      </c>
    </row>
    <row r="14" spans="1:13" x14ac:dyDescent="0.2">
      <c r="A14" s="430" t="s">
        <v>158</v>
      </c>
      <c r="B14" s="423"/>
      <c r="C14" s="424"/>
      <c r="D14" s="139"/>
      <c r="E14" s="139"/>
      <c r="F14" s="139"/>
      <c r="G14" s="141">
        <f>SUM(G15+G22+G30+G35+G44)</f>
        <v>5200</v>
      </c>
      <c r="H14" s="141">
        <f>SUM(H15+H22+H30+H35+H44)</f>
        <v>3031.66</v>
      </c>
      <c r="I14" s="141">
        <f>SUM(I15+I22+I30+I35+I44)</f>
        <v>68191.670000000013</v>
      </c>
      <c r="J14" s="141">
        <f>SUM(J15+J22+J30+J35+J44)</f>
        <v>2040.1</v>
      </c>
      <c r="K14" s="141">
        <f>K15+K22+K30+K35+K44</f>
        <v>78463.430000000008</v>
      </c>
    </row>
    <row r="15" spans="1:13" ht="27" customHeight="1" x14ac:dyDescent="0.2">
      <c r="A15" s="422" t="s">
        <v>116</v>
      </c>
      <c r="B15" s="423"/>
      <c r="C15" s="424"/>
      <c r="D15" s="425" t="s">
        <v>107</v>
      </c>
      <c r="E15" s="426"/>
      <c r="F15" s="139"/>
      <c r="G15" s="142">
        <f>SUM(G16:G21)</f>
        <v>0</v>
      </c>
      <c r="H15" s="142">
        <f>SUM(H16:H21)</f>
        <v>760</v>
      </c>
      <c r="I15" s="142">
        <f>SUM(I16:I21)</f>
        <v>4114.2000000000007</v>
      </c>
      <c r="J15" s="142">
        <f>SUM(J16:J21)</f>
        <v>0</v>
      </c>
      <c r="K15" s="143">
        <f>SUM(K16:K21)</f>
        <v>4874.2000000000007</v>
      </c>
    </row>
    <row r="16" spans="1:13" x14ac:dyDescent="0.2">
      <c r="A16" s="144" t="s">
        <v>110</v>
      </c>
      <c r="B16" s="139">
        <v>22</v>
      </c>
      <c r="C16" s="144" t="s">
        <v>108</v>
      </c>
      <c r="D16" s="145">
        <v>93.34</v>
      </c>
      <c r="E16" s="139">
        <v>16</v>
      </c>
      <c r="F16" s="144">
        <v>1</v>
      </c>
      <c r="G16" s="146">
        <v>0</v>
      </c>
      <c r="H16" s="145">
        <v>0</v>
      </c>
      <c r="I16" s="145">
        <f>D16*E16</f>
        <v>1493.44</v>
      </c>
      <c r="J16" s="145">
        <v>0</v>
      </c>
      <c r="K16" s="142">
        <f t="shared" ref="K16:K21" si="1">SUM(G16:J16)</f>
        <v>1493.44</v>
      </c>
    </row>
    <row r="17" spans="1:13" x14ac:dyDescent="0.2">
      <c r="A17" s="144" t="s">
        <v>113</v>
      </c>
      <c r="B17" s="139">
        <v>22</v>
      </c>
      <c r="C17" s="144" t="s">
        <v>108</v>
      </c>
      <c r="D17" s="145">
        <v>93.34</v>
      </c>
      <c r="E17" s="139">
        <v>16</v>
      </c>
      <c r="F17" s="144">
        <v>1</v>
      </c>
      <c r="G17" s="146">
        <v>0</v>
      </c>
      <c r="H17" s="145">
        <v>0</v>
      </c>
      <c r="I17" s="145">
        <f>D17*E17</f>
        <v>1493.44</v>
      </c>
      <c r="J17" s="145">
        <v>0</v>
      </c>
      <c r="K17" s="142">
        <f t="shared" si="1"/>
        <v>1493.44</v>
      </c>
    </row>
    <row r="18" spans="1:13" x14ac:dyDescent="0.2">
      <c r="A18" s="144" t="s">
        <v>115</v>
      </c>
      <c r="B18">
        <v>11</v>
      </c>
      <c r="C18" s="144" t="s">
        <v>108</v>
      </c>
      <c r="D18" s="145">
        <v>136</v>
      </c>
      <c r="E18" s="139">
        <v>4</v>
      </c>
      <c r="F18" s="144">
        <v>1</v>
      </c>
      <c r="G18" s="146">
        <v>0</v>
      </c>
      <c r="H18" s="145">
        <v>0</v>
      </c>
      <c r="I18" s="145">
        <f>D18*E18</f>
        <v>544</v>
      </c>
      <c r="J18" s="145">
        <v>0</v>
      </c>
      <c r="K18" s="142">
        <f t="shared" si="1"/>
        <v>544</v>
      </c>
    </row>
    <row r="19" spans="1:13" x14ac:dyDescent="0.2">
      <c r="A19" s="144" t="s">
        <v>114</v>
      </c>
      <c r="B19" s="139">
        <v>22</v>
      </c>
      <c r="C19" s="144" t="s">
        <v>108</v>
      </c>
      <c r="D19" s="145">
        <v>133.33000000000001</v>
      </c>
      <c r="E19" s="139">
        <v>4</v>
      </c>
      <c r="F19" s="139">
        <v>1</v>
      </c>
      <c r="G19" s="145">
        <v>0</v>
      </c>
      <c r="H19" s="145">
        <v>0</v>
      </c>
      <c r="I19" s="145">
        <f>E19*D19</f>
        <v>533.32000000000005</v>
      </c>
      <c r="J19" s="145">
        <v>0</v>
      </c>
      <c r="K19" s="142">
        <f t="shared" si="1"/>
        <v>533.32000000000005</v>
      </c>
      <c r="M19" s="149"/>
    </row>
    <row r="20" spans="1:13" x14ac:dyDescent="0.2">
      <c r="A20" s="144" t="s">
        <v>111</v>
      </c>
      <c r="B20" s="139">
        <v>11</v>
      </c>
      <c r="C20" s="144" t="s">
        <v>108</v>
      </c>
      <c r="D20" s="145">
        <v>95</v>
      </c>
      <c r="E20" s="139">
        <v>8</v>
      </c>
      <c r="F20" s="139">
        <v>2</v>
      </c>
      <c r="G20" s="145">
        <v>0</v>
      </c>
      <c r="H20" s="145">
        <f>D20*E20</f>
        <v>760</v>
      </c>
      <c r="I20" s="145">
        <v>0</v>
      </c>
      <c r="J20" s="145">
        <v>0</v>
      </c>
      <c r="K20" s="142">
        <f t="shared" si="1"/>
        <v>760</v>
      </c>
    </row>
    <row r="21" spans="1:13" x14ac:dyDescent="0.2">
      <c r="A21" s="147" t="s">
        <v>117</v>
      </c>
      <c r="B21" s="139"/>
      <c r="C21" s="147" t="s">
        <v>46</v>
      </c>
      <c r="D21" s="145">
        <v>50</v>
      </c>
      <c r="E21" s="139">
        <v>1</v>
      </c>
      <c r="F21" s="148">
        <v>1</v>
      </c>
      <c r="G21" s="145">
        <v>0</v>
      </c>
      <c r="H21" s="145">
        <v>0</v>
      </c>
      <c r="I21" s="145">
        <f>E21*D21</f>
        <v>50</v>
      </c>
      <c r="J21" s="145">
        <v>0</v>
      </c>
      <c r="K21" s="142">
        <f t="shared" si="1"/>
        <v>50</v>
      </c>
    </row>
    <row r="22" spans="1:13" ht="25.5" customHeight="1" x14ac:dyDescent="0.2">
      <c r="A22" s="422" t="s">
        <v>118</v>
      </c>
      <c r="B22" s="423"/>
      <c r="C22" s="424"/>
      <c r="D22" s="425" t="s">
        <v>107</v>
      </c>
      <c r="E22" s="426"/>
      <c r="F22" s="139"/>
      <c r="G22" s="142">
        <f>SUM(G23:G29)</f>
        <v>0</v>
      </c>
      <c r="H22" s="142">
        <f>SUM(H23:H29)</f>
        <v>656.66000000000008</v>
      </c>
      <c r="I22" s="142">
        <f>SUM(I23:I29)</f>
        <v>1233.3800000000001</v>
      </c>
      <c r="J22" s="142">
        <f>SUM(J23:J29)</f>
        <v>546.66</v>
      </c>
      <c r="K22" s="143">
        <f>SUM(K23:K29)</f>
        <v>2436.7000000000003</v>
      </c>
    </row>
    <row r="23" spans="1:13" x14ac:dyDescent="0.2">
      <c r="A23" s="144" t="s">
        <v>110</v>
      </c>
      <c r="B23" s="139">
        <v>22</v>
      </c>
      <c r="C23" s="144" t="s">
        <v>108</v>
      </c>
      <c r="D23" s="145">
        <v>93.34</v>
      </c>
      <c r="E23" s="139">
        <v>4</v>
      </c>
      <c r="F23" s="144">
        <v>1</v>
      </c>
      <c r="G23" s="146">
        <v>0</v>
      </c>
      <c r="H23" s="145">
        <v>0</v>
      </c>
      <c r="I23" s="145">
        <f>D23*E23</f>
        <v>373.36</v>
      </c>
      <c r="J23" s="145">
        <v>0</v>
      </c>
      <c r="K23" s="142">
        <f t="shared" ref="K23:K29" si="2">SUM(G23:J23)</f>
        <v>373.36</v>
      </c>
    </row>
    <row r="24" spans="1:13" x14ac:dyDescent="0.2">
      <c r="A24" s="144" t="s">
        <v>113</v>
      </c>
      <c r="B24" s="139">
        <v>22</v>
      </c>
      <c r="C24" s="144" t="s">
        <v>108</v>
      </c>
      <c r="D24" s="145">
        <v>93.34</v>
      </c>
      <c r="E24" s="139">
        <v>4</v>
      </c>
      <c r="F24" s="144">
        <v>1</v>
      </c>
      <c r="G24" s="146">
        <v>0</v>
      </c>
      <c r="H24" s="145">
        <v>0</v>
      </c>
      <c r="I24" s="145">
        <f>D24*E24</f>
        <v>373.36</v>
      </c>
      <c r="J24" s="145">
        <v>0</v>
      </c>
      <c r="K24" s="142">
        <f t="shared" si="2"/>
        <v>373.36</v>
      </c>
    </row>
    <row r="25" spans="1:13" x14ac:dyDescent="0.2">
      <c r="A25" s="144" t="s">
        <v>115</v>
      </c>
      <c r="B25">
        <v>11</v>
      </c>
      <c r="C25" s="144" t="s">
        <v>108</v>
      </c>
      <c r="D25" s="145">
        <v>110</v>
      </c>
      <c r="E25" s="139">
        <v>2</v>
      </c>
      <c r="F25" s="144">
        <v>1</v>
      </c>
      <c r="G25" s="146">
        <v>0</v>
      </c>
      <c r="H25" s="145">
        <v>0</v>
      </c>
      <c r="I25" s="145">
        <f>D25*E25</f>
        <v>220</v>
      </c>
      <c r="J25" s="145">
        <v>0</v>
      </c>
      <c r="K25" s="142">
        <f t="shared" si="2"/>
        <v>220</v>
      </c>
      <c r="M25" s="149">
        <f>K27+K28</f>
        <v>656.66000000000008</v>
      </c>
    </row>
    <row r="26" spans="1:13" x14ac:dyDescent="0.2">
      <c r="A26" s="144" t="s">
        <v>114</v>
      </c>
      <c r="B26" s="139">
        <v>22</v>
      </c>
      <c r="C26" s="144" t="s">
        <v>108</v>
      </c>
      <c r="D26" s="145">
        <v>133.33000000000001</v>
      </c>
      <c r="E26" s="139">
        <v>2</v>
      </c>
      <c r="F26" s="139">
        <v>1</v>
      </c>
      <c r="G26" s="145">
        <v>0</v>
      </c>
      <c r="H26" s="145">
        <v>0</v>
      </c>
      <c r="I26" s="145">
        <f>E26*D26</f>
        <v>266.66000000000003</v>
      </c>
      <c r="J26" s="145">
        <v>0</v>
      </c>
      <c r="K26" s="142">
        <f t="shared" si="2"/>
        <v>266.66000000000003</v>
      </c>
    </row>
    <row r="27" spans="1:13" x14ac:dyDescent="0.2">
      <c r="A27" s="144" t="s">
        <v>111</v>
      </c>
      <c r="B27" s="139">
        <v>11</v>
      </c>
      <c r="C27" s="144" t="s">
        <v>108</v>
      </c>
      <c r="D27" s="145">
        <v>95</v>
      </c>
      <c r="E27" s="139">
        <v>2</v>
      </c>
      <c r="F27" s="139">
        <v>2</v>
      </c>
      <c r="G27" s="145">
        <v>0</v>
      </c>
      <c r="H27" s="145">
        <f>D27*E27</f>
        <v>190</v>
      </c>
      <c r="I27" s="145">
        <v>0</v>
      </c>
      <c r="J27" s="145">
        <v>0</v>
      </c>
      <c r="K27" s="142">
        <f t="shared" si="2"/>
        <v>190</v>
      </c>
    </row>
    <row r="28" spans="1:13" x14ac:dyDescent="0.2">
      <c r="A28" s="144" t="s">
        <v>120</v>
      </c>
      <c r="B28" s="139">
        <v>29</v>
      </c>
      <c r="C28" s="144" t="s">
        <v>108</v>
      </c>
      <c r="D28" s="145">
        <v>233.33</v>
      </c>
      <c r="E28" s="139">
        <v>2</v>
      </c>
      <c r="F28" s="139">
        <v>2</v>
      </c>
      <c r="G28" s="145">
        <v>0</v>
      </c>
      <c r="H28" s="145">
        <f>D28*E28</f>
        <v>466.66</v>
      </c>
      <c r="I28" s="145">
        <v>0</v>
      </c>
      <c r="J28" s="145">
        <v>0</v>
      </c>
      <c r="K28" s="142">
        <f t="shared" si="2"/>
        <v>466.66</v>
      </c>
    </row>
    <row r="29" spans="1:13" x14ac:dyDescent="0.2">
      <c r="A29" s="147" t="s">
        <v>119</v>
      </c>
      <c r="B29" s="139">
        <v>22</v>
      </c>
      <c r="C29" s="147" t="s">
        <v>108</v>
      </c>
      <c r="D29" s="145">
        <v>273.33</v>
      </c>
      <c r="E29" s="139">
        <v>2</v>
      </c>
      <c r="F29" s="148">
        <v>3</v>
      </c>
      <c r="G29" s="145">
        <v>0</v>
      </c>
      <c r="H29" s="145">
        <v>0</v>
      </c>
      <c r="I29" s="145">
        <v>0</v>
      </c>
      <c r="J29" s="145">
        <f>E29*D29</f>
        <v>546.66</v>
      </c>
      <c r="K29" s="142">
        <f t="shared" si="2"/>
        <v>546.66</v>
      </c>
    </row>
    <row r="30" spans="1:13" ht="42" customHeight="1" x14ac:dyDescent="0.2">
      <c r="A30" s="422" t="s">
        <v>121</v>
      </c>
      <c r="B30" s="423"/>
      <c r="C30" s="424"/>
      <c r="D30" s="425" t="s">
        <v>107</v>
      </c>
      <c r="E30" s="426"/>
      <c r="F30" s="139"/>
      <c r="G30" s="142">
        <f>SUM(G31:G34)</f>
        <v>0</v>
      </c>
      <c r="H30" s="142">
        <f>SUM(H31:H34)</f>
        <v>1140</v>
      </c>
      <c r="I30" s="142">
        <f>SUM(I31:I34)</f>
        <v>57762.840000000004</v>
      </c>
      <c r="J30" s="142">
        <f>SUM(J31:J34)</f>
        <v>0</v>
      </c>
      <c r="K30" s="143">
        <f>SUM(K31:K34)</f>
        <v>58902.840000000004</v>
      </c>
    </row>
    <row r="31" spans="1:13" x14ac:dyDescent="0.2">
      <c r="A31" s="144" t="s">
        <v>110</v>
      </c>
      <c r="B31" s="139">
        <v>22</v>
      </c>
      <c r="C31" s="144" t="s">
        <v>108</v>
      </c>
      <c r="D31" s="145">
        <v>93.34</v>
      </c>
      <c r="E31" s="139">
        <v>432</v>
      </c>
      <c r="F31" s="144">
        <v>1</v>
      </c>
      <c r="G31" s="146">
        <v>0</v>
      </c>
      <c r="H31" s="145">
        <v>0</v>
      </c>
      <c r="I31" s="145">
        <f>D31*E31</f>
        <v>40322.880000000005</v>
      </c>
      <c r="J31" s="145">
        <v>0</v>
      </c>
      <c r="K31" s="142">
        <f>SUM(G31:J31)</f>
        <v>40322.880000000005</v>
      </c>
    </row>
    <row r="32" spans="1:13" x14ac:dyDescent="0.2">
      <c r="A32" s="144" t="s">
        <v>115</v>
      </c>
      <c r="B32">
        <v>11</v>
      </c>
      <c r="C32" s="144" t="s">
        <v>108</v>
      </c>
      <c r="D32" s="145">
        <v>110</v>
      </c>
      <c r="E32" s="139">
        <v>144</v>
      </c>
      <c r="F32" s="144">
        <v>1</v>
      </c>
      <c r="G32" s="146">
        <v>0</v>
      </c>
      <c r="H32" s="145">
        <v>0</v>
      </c>
      <c r="I32" s="145">
        <f>D32*E32</f>
        <v>15840</v>
      </c>
      <c r="J32" s="145">
        <v>0</v>
      </c>
      <c r="K32" s="142">
        <f>SUM(G32:J32)</f>
        <v>15840</v>
      </c>
    </row>
    <row r="33" spans="1:13" x14ac:dyDescent="0.2">
      <c r="A33" s="144" t="s">
        <v>114</v>
      </c>
      <c r="B33" s="139">
        <v>22</v>
      </c>
      <c r="C33" s="144" t="s">
        <v>108</v>
      </c>
      <c r="D33" s="145">
        <v>133.33000000000001</v>
      </c>
      <c r="E33" s="139">
        <v>12</v>
      </c>
      <c r="F33" s="139">
        <v>1</v>
      </c>
      <c r="G33" s="145">
        <v>0</v>
      </c>
      <c r="H33" s="145">
        <v>0</v>
      </c>
      <c r="I33" s="145">
        <f>E33*D33</f>
        <v>1599.96</v>
      </c>
      <c r="J33" s="145">
        <v>0</v>
      </c>
      <c r="K33" s="142">
        <f>SUM(G33:J33)</f>
        <v>1599.96</v>
      </c>
      <c r="M33" s="149">
        <f>K30-K34</f>
        <v>57762.840000000004</v>
      </c>
    </row>
    <row r="34" spans="1:13" x14ac:dyDescent="0.2">
      <c r="A34" s="144" t="s">
        <v>111</v>
      </c>
      <c r="B34" s="139">
        <v>11</v>
      </c>
      <c r="C34" s="144" t="s">
        <v>108</v>
      </c>
      <c r="D34" s="145">
        <v>95</v>
      </c>
      <c r="E34" s="139">
        <v>12</v>
      </c>
      <c r="F34" s="139">
        <v>2</v>
      </c>
      <c r="G34" s="145">
        <v>0</v>
      </c>
      <c r="H34" s="145">
        <f>D34*E34</f>
        <v>1140</v>
      </c>
      <c r="I34" s="145">
        <v>0</v>
      </c>
      <c r="J34" s="145">
        <v>0</v>
      </c>
      <c r="K34" s="142">
        <f>SUM(G34:J34)</f>
        <v>1140</v>
      </c>
    </row>
    <row r="35" spans="1:13" ht="27" customHeight="1" x14ac:dyDescent="0.2">
      <c r="A35" s="422" t="s">
        <v>122</v>
      </c>
      <c r="B35" s="423"/>
      <c r="C35" s="424"/>
      <c r="D35" s="425" t="s">
        <v>107</v>
      </c>
      <c r="E35" s="426"/>
      <c r="F35" s="139"/>
      <c r="G35" s="142">
        <f>SUM(G36:G43)</f>
        <v>5200</v>
      </c>
      <c r="H35" s="142">
        <f>SUM(H36:H43)</f>
        <v>475</v>
      </c>
      <c r="I35" s="142">
        <f>SUM(I36:I40)</f>
        <v>5080.25</v>
      </c>
      <c r="J35" s="142">
        <f>SUM(J36:J43)</f>
        <v>1493.44</v>
      </c>
      <c r="K35" s="143">
        <f>SUM(K36:K43)</f>
        <v>12248.69</v>
      </c>
    </row>
    <row r="36" spans="1:13" x14ac:dyDescent="0.2">
      <c r="A36" s="144" t="s">
        <v>110</v>
      </c>
      <c r="B36" s="139">
        <v>22</v>
      </c>
      <c r="C36" s="144" t="s">
        <v>108</v>
      </c>
      <c r="D36" s="145">
        <v>93.34</v>
      </c>
      <c r="E36" s="139">
        <v>15</v>
      </c>
      <c r="F36" s="144">
        <v>1</v>
      </c>
      <c r="G36" s="146">
        <v>0</v>
      </c>
      <c r="H36" s="145">
        <v>0</v>
      </c>
      <c r="I36" s="145">
        <f>D36*E36</f>
        <v>1400.1000000000001</v>
      </c>
      <c r="J36" s="145">
        <v>0</v>
      </c>
      <c r="K36" s="142">
        <f t="shared" ref="K36:K42" si="3">SUM(G36:J36)</f>
        <v>1400.1000000000001</v>
      </c>
    </row>
    <row r="37" spans="1:13" x14ac:dyDescent="0.2">
      <c r="A37" s="144" t="s">
        <v>113</v>
      </c>
      <c r="B37" s="139">
        <v>22</v>
      </c>
      <c r="C37" s="144" t="s">
        <v>108</v>
      </c>
      <c r="D37" s="145">
        <v>93.34</v>
      </c>
      <c r="E37" s="139">
        <v>20</v>
      </c>
      <c r="F37" s="144">
        <v>1</v>
      </c>
      <c r="G37" s="146">
        <v>0</v>
      </c>
      <c r="H37" s="145">
        <v>0</v>
      </c>
      <c r="I37" s="145">
        <f>D37*E37</f>
        <v>1866.8000000000002</v>
      </c>
      <c r="J37" s="145">
        <v>0</v>
      </c>
      <c r="K37" s="142">
        <f t="shared" si="3"/>
        <v>1866.8000000000002</v>
      </c>
    </row>
    <row r="38" spans="1:13" x14ac:dyDescent="0.2">
      <c r="A38" s="144" t="s">
        <v>124</v>
      </c>
      <c r="B38" s="157">
        <v>22</v>
      </c>
      <c r="C38" s="144" t="s">
        <v>108</v>
      </c>
      <c r="D38" s="145">
        <v>93.34</v>
      </c>
      <c r="E38" s="139">
        <v>5</v>
      </c>
      <c r="F38" s="144">
        <v>1</v>
      </c>
      <c r="G38" s="146">
        <v>0</v>
      </c>
      <c r="H38" s="145">
        <v>0</v>
      </c>
      <c r="I38" s="145">
        <f>D38*E38</f>
        <v>466.70000000000005</v>
      </c>
      <c r="J38" s="145">
        <v>0</v>
      </c>
      <c r="K38" s="142">
        <f t="shared" ref="K38" si="4">SUM(G38:J38)</f>
        <v>466.70000000000005</v>
      </c>
    </row>
    <row r="39" spans="1:13" x14ac:dyDescent="0.2">
      <c r="A39" s="144" t="s">
        <v>115</v>
      </c>
      <c r="B39">
        <v>11</v>
      </c>
      <c r="C39" s="144" t="s">
        <v>108</v>
      </c>
      <c r="D39" s="145">
        <v>136</v>
      </c>
      <c r="E39" s="139">
        <v>5</v>
      </c>
      <c r="F39" s="144">
        <v>1</v>
      </c>
      <c r="G39" s="146">
        <v>0</v>
      </c>
      <c r="H39" s="145">
        <v>0</v>
      </c>
      <c r="I39" s="145">
        <f>D39*E39</f>
        <v>680</v>
      </c>
      <c r="J39" s="145">
        <v>0</v>
      </c>
      <c r="K39" s="142">
        <f t="shared" si="3"/>
        <v>680</v>
      </c>
      <c r="M39" s="149">
        <f>K36+K37+K38+K39+K40</f>
        <v>5080.25</v>
      </c>
    </row>
    <row r="40" spans="1:13" x14ac:dyDescent="0.2">
      <c r="A40" s="144" t="s">
        <v>114</v>
      </c>
      <c r="B40" s="139">
        <v>22</v>
      </c>
      <c r="C40" s="144" t="s">
        <v>108</v>
      </c>
      <c r="D40" s="145">
        <v>133.33000000000001</v>
      </c>
      <c r="E40" s="139">
        <v>5</v>
      </c>
      <c r="F40" s="139">
        <v>1</v>
      </c>
      <c r="G40" s="145">
        <v>0</v>
      </c>
      <c r="H40" s="145">
        <v>0</v>
      </c>
      <c r="I40" s="145">
        <f>E40*D40</f>
        <v>666.65000000000009</v>
      </c>
      <c r="J40" s="145">
        <v>0</v>
      </c>
      <c r="K40" s="142">
        <f t="shared" si="3"/>
        <v>666.65000000000009</v>
      </c>
    </row>
    <row r="41" spans="1:13" x14ac:dyDescent="0.2">
      <c r="A41" s="144" t="s">
        <v>111</v>
      </c>
      <c r="B41" s="139">
        <v>11</v>
      </c>
      <c r="C41" s="144" t="s">
        <v>108</v>
      </c>
      <c r="D41" s="145">
        <v>95</v>
      </c>
      <c r="E41" s="139">
        <v>5</v>
      </c>
      <c r="F41" s="139">
        <v>2</v>
      </c>
      <c r="G41" s="145">
        <v>0</v>
      </c>
      <c r="H41" s="145">
        <f>D41*E41</f>
        <v>475</v>
      </c>
      <c r="I41" s="145">
        <v>0</v>
      </c>
      <c r="J41" s="145">
        <v>0</v>
      </c>
      <c r="K41" s="142">
        <f>SUM(G41:J41)</f>
        <v>475</v>
      </c>
      <c r="M41" s="149"/>
    </row>
    <row r="42" spans="1:13" x14ac:dyDescent="0.2">
      <c r="A42" s="144" t="s">
        <v>123</v>
      </c>
      <c r="B42" s="139"/>
      <c r="C42" s="144" t="s">
        <v>108</v>
      </c>
      <c r="D42" s="145">
        <v>65</v>
      </c>
      <c r="E42" s="139">
        <v>80</v>
      </c>
      <c r="F42" s="139">
        <v>10</v>
      </c>
      <c r="G42" s="145">
        <f>D42*E42</f>
        <v>5200</v>
      </c>
      <c r="H42" s="145">
        <v>0</v>
      </c>
      <c r="I42" s="145">
        <v>0</v>
      </c>
      <c r="J42" s="145">
        <v>0</v>
      </c>
      <c r="K42" s="142">
        <f t="shared" si="3"/>
        <v>5200</v>
      </c>
    </row>
    <row r="43" spans="1:13" x14ac:dyDescent="0.2">
      <c r="A43" s="147" t="s">
        <v>126</v>
      </c>
      <c r="B43" s="148">
        <v>22</v>
      </c>
      <c r="C43" s="147" t="s">
        <v>108</v>
      </c>
      <c r="D43" s="145">
        <v>93.34</v>
      </c>
      <c r="E43" s="148">
        <v>16</v>
      </c>
      <c r="F43" s="148">
        <v>12</v>
      </c>
      <c r="G43" s="145">
        <v>0</v>
      </c>
      <c r="H43" s="145">
        <v>0</v>
      </c>
      <c r="I43" s="145">
        <v>0</v>
      </c>
      <c r="J43" s="145">
        <f>D43*E43</f>
        <v>1493.44</v>
      </c>
      <c r="K43" s="142">
        <f t="shared" ref="K43" si="5">SUM(G43:J43)</f>
        <v>1493.44</v>
      </c>
    </row>
    <row r="44" spans="1:13" ht="37.5" customHeight="1" x14ac:dyDescent="0.2">
      <c r="A44" s="422" t="s">
        <v>128</v>
      </c>
      <c r="B44" s="423"/>
      <c r="C44" s="424"/>
      <c r="D44" s="425" t="s">
        <v>107</v>
      </c>
      <c r="E44" s="426"/>
      <c r="F44" s="139"/>
      <c r="G44" s="142">
        <f>SUM(G45)</f>
        <v>0</v>
      </c>
      <c r="H44" s="142">
        <f>SUM(H45)</f>
        <v>0</v>
      </c>
      <c r="I44" s="142">
        <f>SUM(I45)</f>
        <v>1</v>
      </c>
      <c r="J44" s="142">
        <f>SUM(J45)</f>
        <v>0</v>
      </c>
      <c r="K44" s="143">
        <f>SUM(K45)</f>
        <v>1</v>
      </c>
    </row>
    <row r="45" spans="1:13" x14ac:dyDescent="0.2">
      <c r="A45" s="147" t="s">
        <v>117</v>
      </c>
      <c r="B45" s="139"/>
      <c r="C45" s="147" t="s">
        <v>46</v>
      </c>
      <c r="D45" s="145">
        <v>1</v>
      </c>
      <c r="E45" s="139">
        <v>1</v>
      </c>
      <c r="F45" s="144">
        <v>1</v>
      </c>
      <c r="G45" s="146">
        <v>0</v>
      </c>
      <c r="H45" s="145">
        <v>0</v>
      </c>
      <c r="I45" s="145">
        <f>D45*E45</f>
        <v>1</v>
      </c>
      <c r="J45" s="145">
        <v>0</v>
      </c>
      <c r="K45" s="142">
        <f t="shared" ref="K45" si="6">SUM(G45:J45)</f>
        <v>1</v>
      </c>
    </row>
    <row r="46" spans="1:13" ht="12.75" customHeight="1" x14ac:dyDescent="0.2">
      <c r="A46" s="166"/>
      <c r="B46" s="1"/>
      <c r="C46" s="166"/>
      <c r="D46" s="167"/>
      <c r="E46" s="1"/>
      <c r="F46" s="15"/>
      <c r="G46" s="168"/>
      <c r="H46" s="167"/>
      <c r="I46" s="167"/>
      <c r="J46" s="167"/>
      <c r="K46" s="169"/>
    </row>
    <row r="47" spans="1:13" ht="24.75" customHeight="1" x14ac:dyDescent="0.2">
      <c r="A47" s="422" t="s">
        <v>222</v>
      </c>
      <c r="B47" s="423"/>
      <c r="C47" s="424"/>
      <c r="D47" s="139"/>
      <c r="E47" s="139"/>
      <c r="F47" s="139"/>
      <c r="G47" s="141">
        <f>SUM(G48+G60+G68+G73+G106)</f>
        <v>0</v>
      </c>
      <c r="H47" s="141">
        <f>SUM(H48+H60+H68+H73+H106)</f>
        <v>0</v>
      </c>
      <c r="I47" s="141">
        <f>SUM(I48)</f>
        <v>1578.76</v>
      </c>
      <c r="J47" s="141">
        <f>SUM(J48+J60+J68+J73+J106)</f>
        <v>0</v>
      </c>
      <c r="K47" s="141">
        <f>SUM(K48)</f>
        <v>1578.76</v>
      </c>
    </row>
    <row r="48" spans="1:13" ht="30" customHeight="1" x14ac:dyDescent="0.2">
      <c r="A48" s="422" t="s">
        <v>223</v>
      </c>
      <c r="B48" s="423"/>
      <c r="C48" s="424"/>
      <c r="D48" s="425" t="s">
        <v>107</v>
      </c>
      <c r="E48" s="426"/>
      <c r="F48" s="139"/>
      <c r="G48" s="142">
        <f>SUM(G49:G51)</f>
        <v>0</v>
      </c>
      <c r="H48" s="142">
        <f>SUM(H49:H51)</f>
        <v>0</v>
      </c>
      <c r="I48" s="142">
        <f>SUM(I49:I51)</f>
        <v>1578.76</v>
      </c>
      <c r="J48" s="142">
        <f>SUM(J49:J51)</f>
        <v>0</v>
      </c>
      <c r="K48" s="143">
        <f>SUM(K49:K51)</f>
        <v>1578.76</v>
      </c>
    </row>
    <row r="49" spans="1:11" ht="21" customHeight="1" x14ac:dyDescent="0.2">
      <c r="A49" s="144" t="s">
        <v>110</v>
      </c>
      <c r="B49" s="139">
        <v>22</v>
      </c>
      <c r="C49" s="144" t="s">
        <v>108</v>
      </c>
      <c r="D49" s="145">
        <v>93.34</v>
      </c>
      <c r="E49" s="139">
        <v>6</v>
      </c>
      <c r="F49" s="144">
        <v>1</v>
      </c>
      <c r="G49" s="146">
        <v>0</v>
      </c>
      <c r="H49" s="145">
        <v>0</v>
      </c>
      <c r="I49" s="145">
        <f>D49*E49</f>
        <v>560.04</v>
      </c>
      <c r="J49" s="145">
        <v>0</v>
      </c>
      <c r="K49" s="142">
        <f t="shared" ref="K49:K51" si="7">SUM(G49:J49)</f>
        <v>560.04</v>
      </c>
    </row>
    <row r="50" spans="1:11" ht="18.75" customHeight="1" x14ac:dyDescent="0.2">
      <c r="A50" s="144" t="s">
        <v>113</v>
      </c>
      <c r="B50" s="139">
        <v>22</v>
      </c>
      <c r="C50" s="144" t="s">
        <v>108</v>
      </c>
      <c r="D50" s="145">
        <v>93.34</v>
      </c>
      <c r="E50" s="139">
        <v>8</v>
      </c>
      <c r="F50" s="144">
        <v>1</v>
      </c>
      <c r="G50" s="146">
        <v>0</v>
      </c>
      <c r="H50" s="145">
        <v>0</v>
      </c>
      <c r="I50" s="145">
        <f>D50*E50</f>
        <v>746.72</v>
      </c>
      <c r="J50" s="145">
        <v>0</v>
      </c>
      <c r="K50" s="142">
        <f t="shared" si="7"/>
        <v>746.72</v>
      </c>
    </row>
    <row r="51" spans="1:11" ht="15.75" customHeight="1" x14ac:dyDescent="0.2">
      <c r="A51" s="144" t="s">
        <v>115</v>
      </c>
      <c r="B51">
        <v>11</v>
      </c>
      <c r="C51" s="144" t="s">
        <v>108</v>
      </c>
      <c r="D51" s="145">
        <v>136</v>
      </c>
      <c r="E51" s="139">
        <v>2</v>
      </c>
      <c r="F51" s="144">
        <v>1</v>
      </c>
      <c r="G51" s="146">
        <v>0</v>
      </c>
      <c r="H51" s="145">
        <v>0</v>
      </c>
      <c r="I51" s="145">
        <f>D51*E51</f>
        <v>272</v>
      </c>
      <c r="J51" s="145">
        <v>0</v>
      </c>
      <c r="K51" s="142">
        <f t="shared" si="7"/>
        <v>272</v>
      </c>
    </row>
    <row r="52" spans="1:11" x14ac:dyDescent="0.2">
      <c r="A52" s="430" t="s">
        <v>224</v>
      </c>
      <c r="B52" s="423"/>
      <c r="C52" s="424"/>
      <c r="D52" s="139"/>
      <c r="E52" s="139"/>
      <c r="F52" s="139"/>
      <c r="G52" s="141">
        <f>SUM(G53+G65+G73+G84+G111)</f>
        <v>0</v>
      </c>
      <c r="H52" s="141">
        <f>SUM(H53+H65+H73+H84+H111)</f>
        <v>0</v>
      </c>
      <c r="I52" s="141">
        <f>SUM(I53)</f>
        <v>4992.24</v>
      </c>
      <c r="J52" s="141">
        <f>SUM(J53+J65+J73+J84+J111)</f>
        <v>0</v>
      </c>
      <c r="K52" s="141">
        <f>SUM(K53)</f>
        <v>4992.24</v>
      </c>
    </row>
    <row r="53" spans="1:11" ht="24.75" customHeight="1" x14ac:dyDescent="0.2">
      <c r="A53" s="422" t="s">
        <v>221</v>
      </c>
      <c r="B53" s="423"/>
      <c r="C53" s="424"/>
      <c r="D53" s="425" t="s">
        <v>107</v>
      </c>
      <c r="E53" s="426"/>
      <c r="F53" s="139"/>
      <c r="G53" s="142">
        <f>SUM(G54:G55)</f>
        <v>0</v>
      </c>
      <c r="H53" s="142">
        <f>SUM(H54:H55)</f>
        <v>0</v>
      </c>
      <c r="I53" s="142">
        <f>SUM(I54:I55)</f>
        <v>4992.24</v>
      </c>
      <c r="J53" s="142">
        <f>SUM(J54:J55)</f>
        <v>0</v>
      </c>
      <c r="K53" s="143">
        <f>SUM(K54:K55)</f>
        <v>4992.24</v>
      </c>
    </row>
    <row r="54" spans="1:11" x14ac:dyDescent="0.2">
      <c r="A54" s="144" t="s">
        <v>110</v>
      </c>
      <c r="B54" s="139">
        <v>22</v>
      </c>
      <c r="C54" s="144" t="s">
        <v>108</v>
      </c>
      <c r="D54" s="145">
        <v>93.34</v>
      </c>
      <c r="E54" s="139">
        <v>36</v>
      </c>
      <c r="F54" s="144">
        <v>1</v>
      </c>
      <c r="G54" s="146">
        <v>0</v>
      </c>
      <c r="H54" s="145">
        <v>0</v>
      </c>
      <c r="I54" s="145">
        <f>D54*E54</f>
        <v>3360.2400000000002</v>
      </c>
      <c r="J54" s="145">
        <v>0</v>
      </c>
      <c r="K54" s="142">
        <f t="shared" ref="K54:K55" si="8">SUM(G54:J54)</f>
        <v>3360.2400000000002</v>
      </c>
    </row>
    <row r="55" spans="1:11" x14ac:dyDescent="0.2">
      <c r="A55" s="144" t="s">
        <v>115</v>
      </c>
      <c r="B55">
        <v>11</v>
      </c>
      <c r="C55" s="144" t="s">
        <v>108</v>
      </c>
      <c r="D55" s="145">
        <v>136</v>
      </c>
      <c r="E55" s="139">
        <v>12</v>
      </c>
      <c r="F55" s="144">
        <v>1</v>
      </c>
      <c r="G55" s="146">
        <v>0</v>
      </c>
      <c r="H55" s="145">
        <v>0</v>
      </c>
      <c r="I55" s="145">
        <f>D55*E55</f>
        <v>1632</v>
      </c>
      <c r="J55" s="145">
        <v>0</v>
      </c>
      <c r="K55" s="142">
        <f t="shared" si="8"/>
        <v>1632</v>
      </c>
    </row>
    <row r="56" spans="1:11" ht="31.5" customHeight="1" x14ac:dyDescent="0.2">
      <c r="A56" s="430" t="s">
        <v>225</v>
      </c>
      <c r="B56" s="423"/>
      <c r="C56" s="424"/>
      <c r="D56" s="139"/>
      <c r="E56" s="139"/>
      <c r="F56" s="139"/>
      <c r="G56" s="141">
        <f>SUM(G57+G69+G83+G106+G136)</f>
        <v>0</v>
      </c>
      <c r="H56" s="141">
        <f>SUM(H57+H69+H83+H106+H136)</f>
        <v>950</v>
      </c>
      <c r="I56" s="141">
        <f>SUM(I57)</f>
        <v>3360.2400000000002</v>
      </c>
      <c r="J56" s="141">
        <f>SUM(J57+J69+J83+J106+J136)</f>
        <v>0</v>
      </c>
      <c r="K56" s="141">
        <f>SUM(K57)</f>
        <v>3360.2400000000002</v>
      </c>
    </row>
    <row r="57" spans="1:11" ht="18.75" customHeight="1" x14ac:dyDescent="0.2">
      <c r="A57" s="422" t="s">
        <v>226</v>
      </c>
      <c r="B57" s="423"/>
      <c r="C57" s="424"/>
      <c r="D57" s="425" t="s">
        <v>107</v>
      </c>
      <c r="E57" s="426"/>
      <c r="F57" s="139"/>
      <c r="G57" s="142">
        <f>SUM(G58:G58)</f>
        <v>0</v>
      </c>
      <c r="H57" s="142">
        <f>SUM(H58:H58)</f>
        <v>0</v>
      </c>
      <c r="I57" s="142">
        <f>SUM(I58:I58)</f>
        <v>3360.2400000000002</v>
      </c>
      <c r="J57" s="142">
        <f>SUM(J58:J58)</f>
        <v>0</v>
      </c>
      <c r="K57" s="143">
        <f>SUM(K58:K58)</f>
        <v>3360.2400000000002</v>
      </c>
    </row>
    <row r="58" spans="1:11" ht="26.25" customHeight="1" x14ac:dyDescent="0.2">
      <c r="A58" s="144" t="s">
        <v>110</v>
      </c>
      <c r="B58" s="139">
        <v>22</v>
      </c>
      <c r="C58" s="144" t="s">
        <v>108</v>
      </c>
      <c r="D58" s="145">
        <v>93.34</v>
      </c>
      <c r="E58" s="139">
        <v>36</v>
      </c>
      <c r="F58" s="144">
        <v>1</v>
      </c>
      <c r="G58" s="146">
        <v>0</v>
      </c>
      <c r="H58" s="145">
        <v>0</v>
      </c>
      <c r="I58" s="145">
        <f>D58*E58</f>
        <v>3360.2400000000002</v>
      </c>
      <c r="J58" s="145">
        <v>0</v>
      </c>
      <c r="K58" s="142">
        <f t="shared" ref="K58" si="9">SUM(G58:J58)</f>
        <v>3360.2400000000002</v>
      </c>
    </row>
    <row r="59" spans="1:11" x14ac:dyDescent="0.2">
      <c r="A59" s="250"/>
      <c r="B59" s="251"/>
      <c r="C59" s="252"/>
      <c r="D59" s="253"/>
      <c r="E59" s="251"/>
      <c r="F59" s="254"/>
      <c r="G59" s="253"/>
      <c r="H59" s="253"/>
      <c r="I59" s="253"/>
      <c r="J59" s="253"/>
      <c r="K59" s="255"/>
    </row>
    <row r="60" spans="1:11" ht="15.75" x14ac:dyDescent="0.25">
      <c r="A60" s="431" t="s">
        <v>164</v>
      </c>
      <c r="B60" s="432"/>
      <c r="C60" s="432"/>
      <c r="D60" s="432"/>
      <c r="E60" s="432"/>
      <c r="F60" s="432"/>
      <c r="G60" s="432"/>
      <c r="H60" s="432"/>
      <c r="I60" s="432"/>
      <c r="J60" s="432"/>
      <c r="K60" s="433"/>
    </row>
    <row r="61" spans="1:11" ht="15.75" x14ac:dyDescent="0.25">
      <c r="A61" s="428" t="s">
        <v>49</v>
      </c>
      <c r="B61" s="428"/>
      <c r="C61" s="428"/>
      <c r="D61" s="428"/>
      <c r="E61" s="428"/>
      <c r="F61" s="429"/>
      <c r="G61" s="173">
        <f>SUM(G63+G81+G68+G80)</f>
        <v>1800</v>
      </c>
      <c r="H61" s="173">
        <f>SUM(H63+H74+H80+H94)</f>
        <v>285</v>
      </c>
      <c r="I61" s="173">
        <f>I63+I74+I80+I94</f>
        <v>22542.579999999994</v>
      </c>
      <c r="J61" s="173">
        <f>J63+J83+J94</f>
        <v>1738.48</v>
      </c>
      <c r="K61" s="173">
        <f>SUM(K63+K74+K80+K94)</f>
        <v>26366.059999999994</v>
      </c>
    </row>
    <row r="62" spans="1:11" x14ac:dyDescent="0.2">
      <c r="A62" s="419" t="s">
        <v>129</v>
      </c>
      <c r="B62" s="419"/>
      <c r="C62" s="434"/>
      <c r="D62" s="139"/>
      <c r="E62" s="139"/>
      <c r="F62" s="139"/>
      <c r="G62" s="140"/>
      <c r="H62" s="140"/>
      <c r="I62" s="140"/>
      <c r="J62" s="140"/>
      <c r="K62" s="140"/>
    </row>
    <row r="63" spans="1:11" ht="26.25" customHeight="1" x14ac:dyDescent="0.2">
      <c r="A63" s="422" t="s">
        <v>162</v>
      </c>
      <c r="B63" s="435"/>
      <c r="C63" s="436"/>
      <c r="D63" s="139"/>
      <c r="E63" s="139"/>
      <c r="F63" s="139"/>
      <c r="G63" s="141">
        <f>SUM(G64+G68)</f>
        <v>1800</v>
      </c>
      <c r="H63" s="141">
        <f>SUM(H64+H68)</f>
        <v>0</v>
      </c>
      <c r="I63" s="141">
        <f>SUM(I64+I68)</f>
        <v>9983.3499999999985</v>
      </c>
      <c r="J63" s="141">
        <f>SUM(J64+J68)</f>
        <v>0</v>
      </c>
      <c r="K63" s="141">
        <f>SUM(K64+K68)</f>
        <v>11783.349999999999</v>
      </c>
    </row>
    <row r="64" spans="1:11" x14ac:dyDescent="0.2">
      <c r="A64" s="422" t="s">
        <v>161</v>
      </c>
      <c r="B64" s="435"/>
      <c r="C64" s="436"/>
      <c r="D64" s="437" t="s">
        <v>107</v>
      </c>
      <c r="E64" s="438"/>
      <c r="F64" s="139"/>
      <c r="G64" s="142">
        <f>SUM(G65:G67)</f>
        <v>1800</v>
      </c>
      <c r="H64" s="142">
        <f>SUM(H65:H67)</f>
        <v>0</v>
      </c>
      <c r="I64" s="142">
        <f>SUM(I65:I67)</f>
        <v>8960.64</v>
      </c>
      <c r="J64" s="142">
        <f>SUM(J65:J67)</f>
        <v>0</v>
      </c>
      <c r="K64" s="143">
        <f>SUM(K65:K67)</f>
        <v>10760.64</v>
      </c>
    </row>
    <row r="65" spans="1:11" x14ac:dyDescent="0.2">
      <c r="A65" s="144" t="s">
        <v>136</v>
      </c>
      <c r="B65" s="139">
        <v>22</v>
      </c>
      <c r="C65" s="144" t="s">
        <v>108</v>
      </c>
      <c r="D65" s="145">
        <v>93.34</v>
      </c>
      <c r="E65" s="139">
        <v>48</v>
      </c>
      <c r="F65" s="144">
        <v>1</v>
      </c>
      <c r="G65" s="146">
        <v>0</v>
      </c>
      <c r="H65" s="145">
        <v>0</v>
      </c>
      <c r="I65" s="145">
        <f>D65*E65</f>
        <v>4480.32</v>
      </c>
      <c r="J65" s="145">
        <v>0</v>
      </c>
      <c r="K65" s="142">
        <f t="shared" ref="K65:K67" si="10">SUM(G65:J65)</f>
        <v>4480.32</v>
      </c>
    </row>
    <row r="66" spans="1:11" x14ac:dyDescent="0.2">
      <c r="A66" s="144" t="s">
        <v>134</v>
      </c>
      <c r="B66">
        <v>22</v>
      </c>
      <c r="C66" s="144" t="s">
        <v>108</v>
      </c>
      <c r="D66" s="145">
        <v>93.34</v>
      </c>
      <c r="E66" s="139">
        <v>48</v>
      </c>
      <c r="F66" s="144">
        <v>1</v>
      </c>
      <c r="G66" s="146">
        <v>0</v>
      </c>
      <c r="H66" s="145">
        <v>0</v>
      </c>
      <c r="I66" s="145">
        <f>D66*E66</f>
        <v>4480.32</v>
      </c>
      <c r="J66" s="145">
        <v>0</v>
      </c>
      <c r="K66" s="142">
        <f t="shared" si="10"/>
        <v>4480.32</v>
      </c>
    </row>
    <row r="67" spans="1:11" x14ac:dyDescent="0.2">
      <c r="A67" s="144" t="s">
        <v>135</v>
      </c>
      <c r="B67" s="139">
        <v>0</v>
      </c>
      <c r="C67" s="144" t="s">
        <v>108</v>
      </c>
      <c r="D67" s="145">
        <v>50</v>
      </c>
      <c r="E67" s="139">
        <v>36</v>
      </c>
      <c r="F67" s="144">
        <v>10</v>
      </c>
      <c r="G67" s="146">
        <f>D67*E67</f>
        <v>1800</v>
      </c>
      <c r="H67" s="145">
        <v>0</v>
      </c>
      <c r="I67" s="145">
        <v>0</v>
      </c>
      <c r="J67" s="145">
        <v>0</v>
      </c>
      <c r="K67" s="142">
        <f t="shared" si="10"/>
        <v>1800</v>
      </c>
    </row>
    <row r="68" spans="1:11" ht="24" customHeight="1" x14ac:dyDescent="0.2">
      <c r="A68" s="422" t="s">
        <v>163</v>
      </c>
      <c r="B68" s="423"/>
      <c r="C68" s="424"/>
      <c r="D68" s="425" t="s">
        <v>107</v>
      </c>
      <c r="E68" s="426"/>
      <c r="F68" s="139"/>
      <c r="G68" s="142">
        <f>SUM(G69:G73)</f>
        <v>0</v>
      </c>
      <c r="H68" s="142">
        <f>SUM(H70)</f>
        <v>0</v>
      </c>
      <c r="I68" s="142">
        <f>SUM(I69:I73)</f>
        <v>1022.71</v>
      </c>
      <c r="J68" s="142">
        <f>SUM(J69:J73)</f>
        <v>0</v>
      </c>
      <c r="K68" s="143">
        <f>SUM(K69:K73)</f>
        <v>1022.71</v>
      </c>
    </row>
    <row r="69" spans="1:11" ht="21.75" customHeight="1" x14ac:dyDescent="0.2">
      <c r="A69" s="144" t="s">
        <v>110</v>
      </c>
      <c r="B69" s="139">
        <v>22</v>
      </c>
      <c r="C69" s="144" t="s">
        <v>108</v>
      </c>
      <c r="D69" s="145">
        <v>93.34</v>
      </c>
      <c r="E69" s="139">
        <v>3</v>
      </c>
      <c r="F69" s="144">
        <v>1</v>
      </c>
      <c r="G69" s="146">
        <v>0</v>
      </c>
      <c r="H69" s="145">
        <v>0</v>
      </c>
      <c r="I69" s="145">
        <f>D69*E69</f>
        <v>280.02</v>
      </c>
      <c r="J69" s="145">
        <v>0</v>
      </c>
      <c r="K69" s="142">
        <f t="shared" ref="K69:K72" si="11">SUM(G69:J69)</f>
        <v>280.02</v>
      </c>
    </row>
    <row r="70" spans="1:11" ht="15" customHeight="1" x14ac:dyDescent="0.2">
      <c r="A70" s="144" t="s">
        <v>115</v>
      </c>
      <c r="B70">
        <v>11</v>
      </c>
      <c r="C70" s="144" t="s">
        <v>108</v>
      </c>
      <c r="D70" s="145">
        <v>136</v>
      </c>
      <c r="E70" s="139">
        <v>1</v>
      </c>
      <c r="F70" s="144">
        <v>1</v>
      </c>
      <c r="G70" s="146">
        <v>0</v>
      </c>
      <c r="H70" s="145">
        <v>0</v>
      </c>
      <c r="I70" s="145">
        <f>D70*E70</f>
        <v>136</v>
      </c>
      <c r="J70" s="145">
        <v>0</v>
      </c>
      <c r="K70" s="142">
        <f t="shared" si="11"/>
        <v>136</v>
      </c>
    </row>
    <row r="71" spans="1:11" x14ac:dyDescent="0.2">
      <c r="A71" s="144" t="s">
        <v>113</v>
      </c>
      <c r="B71" s="139">
        <v>22</v>
      </c>
      <c r="C71" s="144" t="s">
        <v>108</v>
      </c>
      <c r="D71" s="145">
        <v>93.34</v>
      </c>
      <c r="E71" s="139">
        <v>4</v>
      </c>
      <c r="F71" s="144">
        <v>1</v>
      </c>
      <c r="G71" s="146">
        <v>0</v>
      </c>
      <c r="H71" s="145">
        <v>0</v>
      </c>
      <c r="I71" s="145">
        <f>D71*E71</f>
        <v>373.36</v>
      </c>
      <c r="J71" s="145">
        <v>0</v>
      </c>
      <c r="K71" s="142">
        <f>SUM(G71:J71)</f>
        <v>373.36</v>
      </c>
    </row>
    <row r="72" spans="1:11" x14ac:dyDescent="0.2">
      <c r="A72" s="144" t="s">
        <v>114</v>
      </c>
      <c r="B72" s="139">
        <v>22</v>
      </c>
      <c r="C72" s="144" t="s">
        <v>108</v>
      </c>
      <c r="D72" s="145">
        <v>133.33000000000001</v>
      </c>
      <c r="E72" s="139">
        <v>1</v>
      </c>
      <c r="F72" s="139">
        <v>1</v>
      </c>
      <c r="G72" s="145">
        <v>0</v>
      </c>
      <c r="H72" s="145">
        <v>0</v>
      </c>
      <c r="I72" s="145">
        <f>E72*D72</f>
        <v>133.33000000000001</v>
      </c>
      <c r="J72" s="145">
        <v>0</v>
      </c>
      <c r="K72" s="142">
        <f t="shared" si="11"/>
        <v>133.33000000000001</v>
      </c>
    </row>
    <row r="73" spans="1:11" x14ac:dyDescent="0.2">
      <c r="A73" s="144" t="s">
        <v>137</v>
      </c>
      <c r="B73" s="139">
        <v>0</v>
      </c>
      <c r="C73" s="144" t="s">
        <v>138</v>
      </c>
      <c r="D73" s="145">
        <v>100</v>
      </c>
      <c r="E73" s="139">
        <v>1</v>
      </c>
      <c r="F73" s="139">
        <v>1</v>
      </c>
      <c r="G73" s="145">
        <v>0</v>
      </c>
      <c r="H73" s="145">
        <v>0</v>
      </c>
      <c r="I73" s="145">
        <f>D73*E73</f>
        <v>100</v>
      </c>
      <c r="J73" s="145">
        <v>0</v>
      </c>
      <c r="K73" s="142">
        <f>SUM(G73:J73)</f>
        <v>100</v>
      </c>
    </row>
    <row r="74" spans="1:11" ht="25.5" customHeight="1" x14ac:dyDescent="0.2">
      <c r="A74" s="422" t="s">
        <v>227</v>
      </c>
      <c r="B74" s="435"/>
      <c r="C74" s="436"/>
      <c r="D74" s="139"/>
      <c r="E74" s="139"/>
      <c r="F74" s="139"/>
      <c r="G74" s="141">
        <f>SUM(G75+G79)</f>
        <v>0</v>
      </c>
      <c r="H74" s="141">
        <f>SUM(H75+H79)</f>
        <v>190</v>
      </c>
      <c r="I74" s="141">
        <f>SUM(I75+I79)</f>
        <v>1018.72</v>
      </c>
      <c r="J74" s="141">
        <f>SUM(J75+J79)</f>
        <v>0</v>
      </c>
      <c r="K74" s="141">
        <f>SUM(K75+K79)</f>
        <v>1208.72</v>
      </c>
    </row>
    <row r="75" spans="1:11" ht="24.75" customHeight="1" x14ac:dyDescent="0.2">
      <c r="A75" s="422" t="s">
        <v>228</v>
      </c>
      <c r="B75" s="435"/>
      <c r="C75" s="436"/>
      <c r="D75" s="437" t="s">
        <v>107</v>
      </c>
      <c r="E75" s="438"/>
      <c r="F75" s="139"/>
      <c r="G75" s="142">
        <f>SUM(G76:G77)</f>
        <v>0</v>
      </c>
      <c r="H75" s="142">
        <f>SUM(H76:H78)</f>
        <v>190</v>
      </c>
      <c r="I75" s="142">
        <f>SUM(I76:I78)</f>
        <v>1018.72</v>
      </c>
      <c r="J75" s="142">
        <f>SUM(J76:J77)</f>
        <v>0</v>
      </c>
      <c r="K75" s="143">
        <f>SUM(K76:K78)</f>
        <v>1208.72</v>
      </c>
    </row>
    <row r="76" spans="1:11" ht="15.75" customHeight="1" x14ac:dyDescent="0.2">
      <c r="A76" s="144" t="s">
        <v>115</v>
      </c>
      <c r="B76" s="139">
        <v>11</v>
      </c>
      <c r="C76" s="144" t="s">
        <v>108</v>
      </c>
      <c r="D76" s="145">
        <v>136</v>
      </c>
      <c r="E76" s="139">
        <v>2</v>
      </c>
      <c r="F76" s="144">
        <v>1</v>
      </c>
      <c r="G76" s="146">
        <v>0</v>
      </c>
      <c r="H76" s="145">
        <v>0</v>
      </c>
      <c r="I76" s="145">
        <f>D76*E76</f>
        <v>272</v>
      </c>
      <c r="J76" s="145">
        <v>0</v>
      </c>
      <c r="K76" s="142">
        <f t="shared" ref="K76:K77" si="12">SUM(G76:J76)</f>
        <v>272</v>
      </c>
    </row>
    <row r="77" spans="1:11" ht="14.25" customHeight="1" x14ac:dyDescent="0.2">
      <c r="A77" s="144" t="s">
        <v>229</v>
      </c>
      <c r="B77" s="139">
        <v>22</v>
      </c>
      <c r="C77" s="144" t="s">
        <v>108</v>
      </c>
      <c r="D77" s="145">
        <v>93.34</v>
      </c>
      <c r="E77" s="139">
        <v>8</v>
      </c>
      <c r="F77" s="144">
        <v>1</v>
      </c>
      <c r="G77" s="146">
        <v>0</v>
      </c>
      <c r="H77" s="145">
        <v>0</v>
      </c>
      <c r="I77" s="145">
        <f>D77*E77</f>
        <v>746.72</v>
      </c>
      <c r="J77" s="145">
        <v>0</v>
      </c>
      <c r="K77" s="142">
        <f t="shared" si="12"/>
        <v>746.72</v>
      </c>
    </row>
    <row r="78" spans="1:11" ht="14.25" customHeight="1" x14ac:dyDescent="0.2">
      <c r="A78" s="144" t="s">
        <v>230</v>
      </c>
      <c r="B78" s="139">
        <v>11</v>
      </c>
      <c r="C78" s="144" t="s">
        <v>108</v>
      </c>
      <c r="D78" s="145">
        <v>95</v>
      </c>
      <c r="E78" s="139">
        <v>2</v>
      </c>
      <c r="F78" s="144">
        <v>2</v>
      </c>
      <c r="G78" s="146">
        <v>0</v>
      </c>
      <c r="H78" s="145">
        <f>D78*E78</f>
        <v>190</v>
      </c>
      <c r="I78" s="145">
        <v>0</v>
      </c>
      <c r="J78" s="145">
        <v>0</v>
      </c>
      <c r="K78" s="142">
        <f t="shared" ref="K78" si="13">SUM(G78:J78)</f>
        <v>190</v>
      </c>
    </row>
    <row r="79" spans="1:11" x14ac:dyDescent="0.2">
      <c r="A79" s="256"/>
      <c r="B79" s="251"/>
      <c r="C79" s="207"/>
      <c r="D79" s="145"/>
      <c r="E79" s="139"/>
      <c r="F79" s="139"/>
      <c r="G79" s="145"/>
      <c r="H79" s="145"/>
      <c r="I79" s="145"/>
      <c r="J79" s="145"/>
      <c r="K79" s="142"/>
    </row>
    <row r="80" spans="1:11" ht="26.25" customHeight="1" x14ac:dyDescent="0.2">
      <c r="A80" s="422" t="s">
        <v>231</v>
      </c>
      <c r="B80" s="423"/>
      <c r="C80" s="424"/>
      <c r="D80" s="139"/>
      <c r="E80" s="139"/>
      <c r="F80" s="139"/>
      <c r="G80" s="141">
        <f>SUM(G81+G88+G91)</f>
        <v>0</v>
      </c>
      <c r="H80" s="141">
        <f>SUM(H81+H88+H91)</f>
        <v>95</v>
      </c>
      <c r="I80" s="141">
        <f>SUM(I81+I88+I91)</f>
        <v>11007.189999999999</v>
      </c>
      <c r="J80" s="141">
        <f>SUM(J81+J88+J91)</f>
        <v>0</v>
      </c>
      <c r="K80" s="141">
        <f>SUM(K81+K88+K91)</f>
        <v>11102.189999999999</v>
      </c>
    </row>
    <row r="81" spans="1:11" ht="40.5" customHeight="1" x14ac:dyDescent="0.2">
      <c r="A81" s="422" t="s">
        <v>232</v>
      </c>
      <c r="B81" s="423"/>
      <c r="C81" s="424"/>
      <c r="D81" s="425" t="s">
        <v>107</v>
      </c>
      <c r="E81" s="426"/>
      <c r="F81" s="139"/>
      <c r="G81" s="142">
        <f>SUM(G82:G87)</f>
        <v>0</v>
      </c>
      <c r="H81" s="142">
        <f>SUM(H82:H87)</f>
        <v>95</v>
      </c>
      <c r="I81" s="142">
        <f>SUM(I82:I87)</f>
        <v>1022.71</v>
      </c>
      <c r="J81" s="142">
        <f>SUM(J82:J87)</f>
        <v>0</v>
      </c>
      <c r="K81" s="143">
        <f>SUM(K82:K87)</f>
        <v>1117.71</v>
      </c>
    </row>
    <row r="82" spans="1:11" ht="20.25" customHeight="1" x14ac:dyDescent="0.2">
      <c r="A82" s="144" t="s">
        <v>110</v>
      </c>
      <c r="B82" s="139">
        <v>22</v>
      </c>
      <c r="C82" s="144" t="s">
        <v>108</v>
      </c>
      <c r="D82" s="145">
        <v>93.34</v>
      </c>
      <c r="E82" s="139">
        <v>3</v>
      </c>
      <c r="F82" s="144">
        <v>1</v>
      </c>
      <c r="G82" s="146">
        <v>0</v>
      </c>
      <c r="H82" s="145">
        <v>0</v>
      </c>
      <c r="I82" s="145">
        <f>D82*E82</f>
        <v>280.02</v>
      </c>
      <c r="J82" s="145">
        <v>0</v>
      </c>
      <c r="K82" s="142">
        <f t="shared" ref="K82:K85" si="14">SUM(G82:J82)</f>
        <v>280.02</v>
      </c>
    </row>
    <row r="83" spans="1:11" ht="16.5" customHeight="1" x14ac:dyDescent="0.2">
      <c r="A83" s="144" t="s">
        <v>115</v>
      </c>
      <c r="B83">
        <v>11</v>
      </c>
      <c r="C83" s="144" t="s">
        <v>108</v>
      </c>
      <c r="D83" s="145">
        <v>136</v>
      </c>
      <c r="E83" s="139">
        <v>1</v>
      </c>
      <c r="F83" s="144">
        <v>1</v>
      </c>
      <c r="G83" s="146">
        <v>0</v>
      </c>
      <c r="H83" s="145">
        <v>0</v>
      </c>
      <c r="I83" s="145">
        <f>D83*E83</f>
        <v>136</v>
      </c>
      <c r="J83" s="145">
        <v>0</v>
      </c>
      <c r="K83" s="142">
        <f t="shared" si="14"/>
        <v>136</v>
      </c>
    </row>
    <row r="84" spans="1:11" ht="15.75" customHeight="1" x14ac:dyDescent="0.2">
      <c r="A84" s="144" t="s">
        <v>113</v>
      </c>
      <c r="B84" s="139">
        <v>22</v>
      </c>
      <c r="C84" s="144" t="s">
        <v>108</v>
      </c>
      <c r="D84" s="145">
        <v>93.34</v>
      </c>
      <c r="E84" s="139">
        <v>4</v>
      </c>
      <c r="F84" s="144">
        <v>1</v>
      </c>
      <c r="G84" s="146">
        <v>0</v>
      </c>
      <c r="H84" s="145">
        <v>0</v>
      </c>
      <c r="I84" s="145">
        <f>D84*E84</f>
        <v>373.36</v>
      </c>
      <c r="J84" s="145">
        <v>0</v>
      </c>
      <c r="K84" s="142">
        <f t="shared" si="14"/>
        <v>373.36</v>
      </c>
    </row>
    <row r="85" spans="1:11" x14ac:dyDescent="0.2">
      <c r="A85" s="144" t="s">
        <v>114</v>
      </c>
      <c r="B85" s="139">
        <v>22</v>
      </c>
      <c r="C85" s="144" t="s">
        <v>108</v>
      </c>
      <c r="D85" s="145">
        <v>133.33000000000001</v>
      </c>
      <c r="E85" s="139">
        <v>1</v>
      </c>
      <c r="F85" s="139">
        <v>1</v>
      </c>
      <c r="G85" s="145">
        <v>0</v>
      </c>
      <c r="H85" s="145">
        <v>0</v>
      </c>
      <c r="I85" s="145">
        <f>E85*D85</f>
        <v>133.33000000000001</v>
      </c>
      <c r="J85" s="145">
        <v>0</v>
      </c>
      <c r="K85" s="142">
        <f t="shared" si="14"/>
        <v>133.33000000000001</v>
      </c>
    </row>
    <row r="86" spans="1:11" ht="17.25" customHeight="1" x14ac:dyDescent="0.2">
      <c r="A86" s="144" t="s">
        <v>137</v>
      </c>
      <c r="B86" s="139">
        <v>0</v>
      </c>
      <c r="C86" s="144" t="s">
        <v>138</v>
      </c>
      <c r="D86" s="145">
        <v>100</v>
      </c>
      <c r="E86" s="139">
        <v>1</v>
      </c>
      <c r="F86" s="139">
        <v>1</v>
      </c>
      <c r="G86" s="145">
        <v>0</v>
      </c>
      <c r="H86" s="145">
        <v>0</v>
      </c>
      <c r="I86" s="145">
        <f>D86*E86</f>
        <v>100</v>
      </c>
      <c r="J86" s="145">
        <v>0</v>
      </c>
      <c r="K86" s="142">
        <f>SUM(G86:J86)</f>
        <v>100</v>
      </c>
    </row>
    <row r="87" spans="1:11" ht="15" customHeight="1" x14ac:dyDescent="0.2">
      <c r="A87" s="144" t="s">
        <v>139</v>
      </c>
      <c r="B87" s="139">
        <v>11</v>
      </c>
      <c r="C87" s="144" t="s">
        <v>140</v>
      </c>
      <c r="D87" s="145">
        <v>95</v>
      </c>
      <c r="E87" s="139">
        <v>1</v>
      </c>
      <c r="F87" s="139">
        <v>2</v>
      </c>
      <c r="G87" s="145">
        <v>0</v>
      </c>
      <c r="H87" s="145">
        <f>D87*E87</f>
        <v>95</v>
      </c>
      <c r="I87" s="145">
        <v>0</v>
      </c>
      <c r="J87" s="145">
        <v>0</v>
      </c>
      <c r="K87" s="142">
        <f>SUM(G87:J87)</f>
        <v>95</v>
      </c>
    </row>
    <row r="88" spans="1:11" ht="28.5" customHeight="1" x14ac:dyDescent="0.2">
      <c r="A88" s="422" t="s">
        <v>233</v>
      </c>
      <c r="B88" s="435"/>
      <c r="C88" s="436"/>
      <c r="D88" s="437" t="s">
        <v>107</v>
      </c>
      <c r="E88" s="438"/>
      <c r="F88" s="139"/>
      <c r="G88" s="142">
        <f>SUM(G89:G90)</f>
        <v>0</v>
      </c>
      <c r="H88" s="142">
        <f>SUM(H89:H90)</f>
        <v>0</v>
      </c>
      <c r="I88" s="142">
        <f>SUM(I89:I90)</f>
        <v>4992.24</v>
      </c>
      <c r="J88" s="142">
        <f>SUM(J89:J90)</f>
        <v>0</v>
      </c>
      <c r="K88" s="143">
        <f>SUM(K89:K90)</f>
        <v>4992.24</v>
      </c>
    </row>
    <row r="89" spans="1:11" ht="15.75" customHeight="1" x14ac:dyDescent="0.2">
      <c r="A89" s="144" t="s">
        <v>115</v>
      </c>
      <c r="B89" s="139">
        <v>11</v>
      </c>
      <c r="C89" s="144" t="s">
        <v>108</v>
      </c>
      <c r="D89" s="145">
        <v>136</v>
      </c>
      <c r="E89" s="139">
        <v>12</v>
      </c>
      <c r="F89" s="144">
        <v>1</v>
      </c>
      <c r="G89" s="146">
        <v>0</v>
      </c>
      <c r="H89" s="145">
        <v>0</v>
      </c>
      <c r="I89" s="145">
        <f>D89*E89</f>
        <v>1632</v>
      </c>
      <c r="J89" s="145">
        <v>0</v>
      </c>
      <c r="K89" s="142">
        <f t="shared" ref="K89:K90" si="15">SUM(G89:J89)</f>
        <v>1632</v>
      </c>
    </row>
    <row r="90" spans="1:11" ht="17.25" customHeight="1" x14ac:dyDescent="0.2">
      <c r="A90" s="144" t="s">
        <v>110</v>
      </c>
      <c r="B90" s="139">
        <v>22</v>
      </c>
      <c r="C90" s="144" t="s">
        <v>108</v>
      </c>
      <c r="D90" s="145">
        <v>93.34</v>
      </c>
      <c r="E90" s="139">
        <v>36</v>
      </c>
      <c r="F90" s="144">
        <v>1</v>
      </c>
      <c r="G90" s="146">
        <v>0</v>
      </c>
      <c r="H90" s="145">
        <v>0</v>
      </c>
      <c r="I90" s="145">
        <f>D90*E90</f>
        <v>3360.2400000000002</v>
      </c>
      <c r="J90" s="145">
        <v>0</v>
      </c>
      <c r="K90" s="142">
        <f t="shared" si="15"/>
        <v>3360.2400000000002</v>
      </c>
    </row>
    <row r="91" spans="1:11" ht="24.75" customHeight="1" x14ac:dyDescent="0.2">
      <c r="A91" s="422" t="s">
        <v>234</v>
      </c>
      <c r="B91" s="435"/>
      <c r="C91" s="436"/>
      <c r="D91" s="437" t="s">
        <v>107</v>
      </c>
      <c r="E91" s="438"/>
      <c r="F91" s="139"/>
      <c r="G91" s="142">
        <f>SUM(G92:G93)</f>
        <v>0</v>
      </c>
      <c r="H91" s="142">
        <f>SUM(H92:H93)</f>
        <v>0</v>
      </c>
      <c r="I91" s="142">
        <f>SUM(I92:I93)</f>
        <v>4992.24</v>
      </c>
      <c r="J91" s="142">
        <f>SUM(J92:J93)</f>
        <v>0</v>
      </c>
      <c r="K91" s="143">
        <f>SUM(K92:K93)</f>
        <v>4992.24</v>
      </c>
    </row>
    <row r="92" spans="1:11" ht="15.75" customHeight="1" x14ac:dyDescent="0.2">
      <c r="A92" s="144" t="s">
        <v>115</v>
      </c>
      <c r="B92" s="139">
        <v>11</v>
      </c>
      <c r="C92" s="144" t="s">
        <v>108</v>
      </c>
      <c r="D92" s="145">
        <v>136</v>
      </c>
      <c r="E92" s="139">
        <v>12</v>
      </c>
      <c r="F92" s="144">
        <v>1</v>
      </c>
      <c r="G92" s="146">
        <v>0</v>
      </c>
      <c r="H92" s="145">
        <v>0</v>
      </c>
      <c r="I92" s="145">
        <f>D92*E92</f>
        <v>1632</v>
      </c>
      <c r="J92" s="145">
        <v>0</v>
      </c>
      <c r="K92" s="142">
        <f t="shared" ref="K92:K93" si="16">SUM(G92:J92)</f>
        <v>1632</v>
      </c>
    </row>
    <row r="93" spans="1:11" ht="14.25" customHeight="1" x14ac:dyDescent="0.2">
      <c r="A93" s="144" t="s">
        <v>110</v>
      </c>
      <c r="B93" s="139">
        <v>22</v>
      </c>
      <c r="C93" s="144" t="s">
        <v>108</v>
      </c>
      <c r="D93" s="145">
        <v>93.34</v>
      </c>
      <c r="E93" s="139">
        <v>36</v>
      </c>
      <c r="F93" s="144">
        <v>1</v>
      </c>
      <c r="G93" s="146">
        <v>0</v>
      </c>
      <c r="H93" s="145">
        <v>0</v>
      </c>
      <c r="I93" s="145">
        <f>D93*E93</f>
        <v>3360.2400000000002</v>
      </c>
      <c r="J93" s="145">
        <v>0</v>
      </c>
      <c r="K93" s="142">
        <f t="shared" si="16"/>
        <v>3360.2400000000002</v>
      </c>
    </row>
    <row r="94" spans="1:11" ht="16.5" customHeight="1" x14ac:dyDescent="0.25">
      <c r="A94" s="172"/>
      <c r="B94" s="259" t="s">
        <v>165</v>
      </c>
      <c r="C94" s="259"/>
      <c r="D94" s="259"/>
      <c r="E94" s="259"/>
      <c r="F94" s="260"/>
      <c r="G94" s="138">
        <f>SUM(G96+G101)</f>
        <v>0</v>
      </c>
      <c r="H94" s="138">
        <f>SUM(H96+H101)</f>
        <v>0</v>
      </c>
      <c r="I94" s="138">
        <f>SUM(I96+I101)</f>
        <v>533.32000000000005</v>
      </c>
      <c r="J94" s="138">
        <f>SUM(J96+J101)</f>
        <v>1738.48</v>
      </c>
      <c r="K94" s="138">
        <f>SUM(K96+K101)</f>
        <v>2271.7999999999997</v>
      </c>
    </row>
    <row r="95" spans="1:11" x14ac:dyDescent="0.2">
      <c r="A95" s="419" t="s">
        <v>262</v>
      </c>
      <c r="B95" s="420"/>
      <c r="C95" s="421"/>
      <c r="D95" s="139"/>
      <c r="E95" s="139"/>
      <c r="F95" s="139"/>
      <c r="G95" s="140"/>
      <c r="H95" s="140"/>
      <c r="I95" s="140"/>
      <c r="J95" s="140"/>
      <c r="K95" s="140"/>
    </row>
    <row r="96" spans="1:11" ht="24.75" customHeight="1" x14ac:dyDescent="0.2">
      <c r="A96" s="422" t="s">
        <v>263</v>
      </c>
      <c r="B96" s="423"/>
      <c r="C96" s="424"/>
      <c r="D96" s="139"/>
      <c r="E96" s="139"/>
      <c r="F96" s="139"/>
      <c r="G96" s="141">
        <f>SUM(G98:G100)</f>
        <v>0</v>
      </c>
      <c r="H96" s="141">
        <f>SUM(H98:H100)</f>
        <v>0</v>
      </c>
      <c r="I96" s="141">
        <f>SUM(I98:I100)</f>
        <v>399.99</v>
      </c>
      <c r="J96" s="141">
        <f>SUM(J98:J100)</f>
        <v>1303.8600000000001</v>
      </c>
      <c r="K96" s="141">
        <f>K97</f>
        <v>1703.85</v>
      </c>
    </row>
    <row r="97" spans="1:12" ht="26.25" customHeight="1" x14ac:dyDescent="0.2">
      <c r="A97" s="422" t="s">
        <v>264</v>
      </c>
      <c r="B97" s="423"/>
      <c r="C97" s="424"/>
      <c r="D97" s="425" t="s">
        <v>107</v>
      </c>
      <c r="E97" s="426"/>
      <c r="F97" s="139"/>
      <c r="G97" s="142">
        <f>SUM(G98:G100)</f>
        <v>0</v>
      </c>
      <c r="H97" s="142">
        <f>SUM(H98:H100)</f>
        <v>0</v>
      </c>
      <c r="I97" s="142">
        <f>SUM(I98:I100)</f>
        <v>399.99</v>
      </c>
      <c r="J97" s="142">
        <f>SUM(J98:J100)</f>
        <v>1303.8600000000001</v>
      </c>
      <c r="K97" s="143">
        <f>SUM(K98:K100)</f>
        <v>1703.85</v>
      </c>
    </row>
    <row r="98" spans="1:12" x14ac:dyDescent="0.2">
      <c r="A98" s="144" t="s">
        <v>266</v>
      </c>
      <c r="B98" s="139">
        <v>22</v>
      </c>
      <c r="C98" s="144" t="s">
        <v>108</v>
      </c>
      <c r="D98" s="145">
        <v>133.33000000000001</v>
      </c>
      <c r="E98" s="139">
        <v>3</v>
      </c>
      <c r="F98" s="144">
        <v>1</v>
      </c>
      <c r="G98" s="146">
        <v>0</v>
      </c>
      <c r="H98" s="145">
        <v>0</v>
      </c>
      <c r="I98" s="145">
        <f>D98*E98</f>
        <v>399.99</v>
      </c>
      <c r="J98" s="145">
        <v>0</v>
      </c>
      <c r="K98" s="142">
        <f t="shared" ref="K98:K100" si="17">SUM(G98:J98)</f>
        <v>399.99</v>
      </c>
    </row>
    <row r="99" spans="1:12" ht="15" customHeight="1" x14ac:dyDescent="0.2">
      <c r="A99" s="144" t="s">
        <v>267</v>
      </c>
      <c r="B99" s="148">
        <v>11</v>
      </c>
      <c r="C99" s="144" t="s">
        <v>108</v>
      </c>
      <c r="D99" s="145">
        <v>273.33</v>
      </c>
      <c r="E99" s="139">
        <v>3</v>
      </c>
      <c r="F99" s="144">
        <v>3</v>
      </c>
      <c r="G99" s="146">
        <v>0</v>
      </c>
      <c r="H99" s="145">
        <v>0</v>
      </c>
      <c r="I99" s="145">
        <v>0</v>
      </c>
      <c r="J99" s="145">
        <f>D99*E99</f>
        <v>819.99</v>
      </c>
      <c r="K99" s="142">
        <f t="shared" si="17"/>
        <v>819.99</v>
      </c>
    </row>
    <row r="100" spans="1:12" x14ac:dyDescent="0.2">
      <c r="A100" s="144" t="s">
        <v>268</v>
      </c>
      <c r="B100" s="139">
        <v>22</v>
      </c>
      <c r="C100" s="144" t="s">
        <v>108</v>
      </c>
      <c r="D100" s="145">
        <v>161.29</v>
      </c>
      <c r="E100" s="139">
        <v>3</v>
      </c>
      <c r="F100" s="144">
        <v>13</v>
      </c>
      <c r="G100" s="146">
        <v>0</v>
      </c>
      <c r="H100" s="145">
        <v>0</v>
      </c>
      <c r="I100" s="145">
        <v>0</v>
      </c>
      <c r="J100" s="145">
        <f>D100*E100</f>
        <v>483.87</v>
      </c>
      <c r="K100" s="142">
        <f t="shared" si="17"/>
        <v>483.87</v>
      </c>
    </row>
    <row r="101" spans="1:12" ht="27.75" customHeight="1" x14ac:dyDescent="0.2">
      <c r="A101" s="422" t="s">
        <v>265</v>
      </c>
      <c r="B101" s="423"/>
      <c r="C101" s="424"/>
      <c r="D101" s="425" t="s">
        <v>107</v>
      </c>
      <c r="E101" s="426"/>
      <c r="F101" s="139"/>
      <c r="G101" s="142">
        <f>SUM(G102:G104)</f>
        <v>0</v>
      </c>
      <c r="H101" s="142">
        <f>SUM(H102:H104)</f>
        <v>0</v>
      </c>
      <c r="I101" s="142">
        <f>SUM(I102:I104)</f>
        <v>133.33000000000001</v>
      </c>
      <c r="J101" s="142">
        <f>SUM(J102:J104)</f>
        <v>434.62</v>
      </c>
      <c r="K101" s="143">
        <f>SUM(K102:K104)</f>
        <v>567.94999999999993</v>
      </c>
    </row>
    <row r="102" spans="1:12" ht="15.75" customHeight="1" x14ac:dyDescent="0.2">
      <c r="A102" s="144" t="s">
        <v>266</v>
      </c>
      <c r="B102" s="139">
        <v>22</v>
      </c>
      <c r="C102" s="144" t="s">
        <v>108</v>
      </c>
      <c r="D102" s="145">
        <v>133.33000000000001</v>
      </c>
      <c r="E102" s="139">
        <v>1</v>
      </c>
      <c r="F102" s="144">
        <v>1</v>
      </c>
      <c r="G102" s="146">
        <v>0</v>
      </c>
      <c r="H102" s="145">
        <v>0</v>
      </c>
      <c r="I102" s="145">
        <f>D102*E102</f>
        <v>133.33000000000001</v>
      </c>
      <c r="J102" s="145">
        <v>0</v>
      </c>
      <c r="K102" s="142">
        <f t="shared" ref="K102:K104" si="18">SUM(G102:J102)</f>
        <v>133.33000000000001</v>
      </c>
    </row>
    <row r="103" spans="1:12" ht="17.25" customHeight="1" x14ac:dyDescent="0.2">
      <c r="A103" s="144" t="s">
        <v>267</v>
      </c>
      <c r="B103" s="148">
        <v>22</v>
      </c>
      <c r="C103" s="144" t="s">
        <v>108</v>
      </c>
      <c r="D103" s="145">
        <v>273.33</v>
      </c>
      <c r="E103" s="139">
        <v>1</v>
      </c>
      <c r="F103" s="144">
        <v>3</v>
      </c>
      <c r="G103" s="146">
        <v>0</v>
      </c>
      <c r="H103" s="145">
        <v>0</v>
      </c>
      <c r="I103" s="145">
        <v>0</v>
      </c>
      <c r="J103" s="145">
        <v>273.33</v>
      </c>
      <c r="K103" s="142">
        <f t="shared" si="18"/>
        <v>273.33</v>
      </c>
    </row>
    <row r="104" spans="1:12" x14ac:dyDescent="0.2">
      <c r="A104" s="144" t="s">
        <v>268</v>
      </c>
      <c r="B104" s="139">
        <v>11</v>
      </c>
      <c r="C104" s="144" t="s">
        <v>108</v>
      </c>
      <c r="D104" s="145">
        <v>161.29</v>
      </c>
      <c r="E104" s="139">
        <v>1</v>
      </c>
      <c r="F104" s="144">
        <v>13</v>
      </c>
      <c r="G104" s="146">
        <v>0</v>
      </c>
      <c r="H104" s="145">
        <v>0</v>
      </c>
      <c r="I104" s="145">
        <v>0</v>
      </c>
      <c r="J104" s="145">
        <v>161.29</v>
      </c>
      <c r="K104" s="142">
        <f t="shared" si="18"/>
        <v>161.29</v>
      </c>
    </row>
    <row r="105" spans="1:12" x14ac:dyDescent="0.2">
      <c r="A105" s="15"/>
      <c r="B105" s="1"/>
      <c r="C105" s="15"/>
      <c r="D105" s="167"/>
      <c r="E105" s="1"/>
      <c r="F105" s="1"/>
      <c r="G105" s="167"/>
      <c r="H105" s="167"/>
      <c r="I105" s="167"/>
      <c r="J105" s="167"/>
      <c r="K105" s="169"/>
    </row>
    <row r="106" spans="1:12" ht="15.75" x14ac:dyDescent="0.25">
      <c r="A106" s="427" t="s">
        <v>143</v>
      </c>
      <c r="B106" s="427"/>
      <c r="C106" s="427"/>
      <c r="D106" s="427"/>
      <c r="E106" s="427"/>
      <c r="F106" s="427"/>
      <c r="G106" s="427"/>
      <c r="H106" s="427"/>
      <c r="I106" s="427"/>
      <c r="J106" s="427"/>
      <c r="K106" s="427"/>
    </row>
    <row r="107" spans="1:12" ht="25.5" customHeight="1" x14ac:dyDescent="0.25">
      <c r="A107" s="428" t="s">
        <v>49</v>
      </c>
      <c r="B107" s="428"/>
      <c r="C107" s="428"/>
      <c r="D107" s="428"/>
      <c r="E107" s="428"/>
      <c r="F107" s="429"/>
      <c r="G107" s="173">
        <f>SUM(G108+G136+G160)</f>
        <v>0</v>
      </c>
      <c r="H107" s="173">
        <f>SUM(H108+H136+H160)</f>
        <v>1710</v>
      </c>
      <c r="I107" s="173">
        <f>SUM(I108+I136+I160)</f>
        <v>56852.42</v>
      </c>
      <c r="J107" s="173">
        <f>SUM(J108+J136+J160)</f>
        <v>10000</v>
      </c>
      <c r="K107" s="173">
        <f>SUM(K108+K136+K160)</f>
        <v>68562.420000000013</v>
      </c>
    </row>
    <row r="108" spans="1:12" ht="25.5" customHeight="1" x14ac:dyDescent="0.25">
      <c r="A108" s="172"/>
      <c r="B108" s="170" t="s">
        <v>165</v>
      </c>
      <c r="C108" s="170"/>
      <c r="D108" s="170"/>
      <c r="E108" s="170"/>
      <c r="F108" s="171"/>
      <c r="G108" s="138">
        <f>SUM(G110+G115+G120)</f>
        <v>0</v>
      </c>
      <c r="H108" s="138">
        <f>SUM(H110+H115+H120)</f>
        <v>760</v>
      </c>
      <c r="I108" s="138">
        <f>SUM(I110+I115+I120)</f>
        <v>24715.96</v>
      </c>
      <c r="J108" s="138">
        <f>SUM(J110+J115+J120)</f>
        <v>10000</v>
      </c>
      <c r="K108" s="138">
        <f>SUM(K110+K115+K120)</f>
        <v>35475.960000000006</v>
      </c>
      <c r="L108" s="444">
        <f>G108+H108+I108+J108</f>
        <v>35475.96</v>
      </c>
    </row>
    <row r="109" spans="1:12" x14ac:dyDescent="0.2">
      <c r="A109" s="419" t="s">
        <v>141</v>
      </c>
      <c r="B109" s="420"/>
      <c r="C109" s="421"/>
      <c r="D109" s="139"/>
      <c r="E109" s="139"/>
      <c r="F109" s="139"/>
      <c r="G109" s="140"/>
      <c r="H109" s="140"/>
      <c r="I109" s="140"/>
      <c r="J109" s="140"/>
      <c r="K109" s="140"/>
    </row>
    <row r="110" spans="1:12" x14ac:dyDescent="0.2">
      <c r="A110" s="422" t="s">
        <v>145</v>
      </c>
      <c r="B110" s="423"/>
      <c r="C110" s="424"/>
      <c r="D110" s="139"/>
      <c r="E110" s="139"/>
      <c r="F110" s="139"/>
      <c r="G110" s="141">
        <f>SUM(G112:G114)</f>
        <v>0</v>
      </c>
      <c r="H110" s="141">
        <f>H111</f>
        <v>0</v>
      </c>
      <c r="I110" s="141">
        <f>SUM(I112:I114)</f>
        <v>6112.32</v>
      </c>
      <c r="J110" s="141">
        <f>SUM(J112:J114)</f>
        <v>0</v>
      </c>
      <c r="K110" s="141">
        <f>K111</f>
        <v>6112.32</v>
      </c>
    </row>
    <row r="111" spans="1:12" x14ac:dyDescent="0.2">
      <c r="A111" s="422" t="s">
        <v>142</v>
      </c>
      <c r="B111" s="423"/>
      <c r="C111" s="424"/>
      <c r="D111" s="425" t="s">
        <v>107</v>
      </c>
      <c r="E111" s="426"/>
      <c r="F111" s="139"/>
      <c r="G111" s="142">
        <f>SUM(G112:G114)</f>
        <v>0</v>
      </c>
      <c r="H111" s="142">
        <f>SUM(H112:H114)</f>
        <v>0</v>
      </c>
      <c r="I111" s="142">
        <f>SUM(I112:I114)</f>
        <v>6112.32</v>
      </c>
      <c r="J111" s="142">
        <f>SUM(J112:J114)</f>
        <v>0</v>
      </c>
      <c r="K111" s="143">
        <f>SUM(K112:K114)</f>
        <v>6112.32</v>
      </c>
    </row>
    <row r="112" spans="1:12" ht="25.5" customHeight="1" x14ac:dyDescent="0.2">
      <c r="A112" s="144" t="s">
        <v>110</v>
      </c>
      <c r="B112" s="139">
        <v>22</v>
      </c>
      <c r="C112" s="144" t="s">
        <v>108</v>
      </c>
      <c r="D112" s="145">
        <v>93.34</v>
      </c>
      <c r="E112" s="139">
        <v>36</v>
      </c>
      <c r="F112" s="144">
        <v>1</v>
      </c>
      <c r="G112" s="146">
        <v>0</v>
      </c>
      <c r="H112" s="145">
        <v>0</v>
      </c>
      <c r="I112" s="145">
        <f>D112*E112</f>
        <v>3360.2400000000002</v>
      </c>
      <c r="J112" s="145">
        <v>0</v>
      </c>
      <c r="K112" s="142">
        <f t="shared" ref="K112:K114" si="19">SUM(G112:J112)</f>
        <v>3360.2400000000002</v>
      </c>
    </row>
    <row r="113" spans="1:11" x14ac:dyDescent="0.2">
      <c r="A113" s="144" t="s">
        <v>124</v>
      </c>
      <c r="B113" s="148">
        <v>22</v>
      </c>
      <c r="C113" s="144" t="s">
        <v>108</v>
      </c>
      <c r="D113" s="145">
        <v>93.34</v>
      </c>
      <c r="E113" s="139">
        <v>12</v>
      </c>
      <c r="F113" s="144">
        <v>1</v>
      </c>
      <c r="G113" s="146">
        <v>0</v>
      </c>
      <c r="H113" s="145">
        <v>0</v>
      </c>
      <c r="I113" s="145">
        <f>D113*E113</f>
        <v>1120.08</v>
      </c>
      <c r="J113" s="145">
        <v>0</v>
      </c>
      <c r="K113" s="142">
        <f t="shared" si="19"/>
        <v>1120.08</v>
      </c>
    </row>
    <row r="114" spans="1:11" x14ac:dyDescent="0.2">
      <c r="A114" s="144" t="s">
        <v>115</v>
      </c>
      <c r="B114" s="139">
        <v>11</v>
      </c>
      <c r="C114" s="144" t="s">
        <v>108</v>
      </c>
      <c r="D114" s="145">
        <v>136</v>
      </c>
      <c r="E114" s="139">
        <v>12</v>
      </c>
      <c r="F114" s="144">
        <v>1</v>
      </c>
      <c r="G114" s="146">
        <v>0</v>
      </c>
      <c r="H114" s="145">
        <v>0</v>
      </c>
      <c r="I114" s="145">
        <f>D114*E114</f>
        <v>1632</v>
      </c>
      <c r="J114" s="145">
        <v>0</v>
      </c>
      <c r="K114" s="142">
        <f t="shared" si="19"/>
        <v>1632</v>
      </c>
    </row>
    <row r="115" spans="1:11" ht="35.25" customHeight="1" x14ac:dyDescent="0.2">
      <c r="A115" s="422" t="s">
        <v>235</v>
      </c>
      <c r="B115" s="423"/>
      <c r="C115" s="424"/>
      <c r="D115" s="139"/>
      <c r="E115" s="139"/>
      <c r="F115" s="139"/>
      <c r="G115" s="141">
        <f>SUM(G116)</f>
        <v>0</v>
      </c>
      <c r="H115" s="141">
        <f>SUM(H116)</f>
        <v>0</v>
      </c>
      <c r="I115" s="141">
        <f>SUM(I116)</f>
        <v>3157.52</v>
      </c>
      <c r="J115" s="141">
        <f>SUM(J116)</f>
        <v>0</v>
      </c>
      <c r="K115" s="141">
        <f>SUM(K116)</f>
        <v>3157.52</v>
      </c>
    </row>
    <row r="116" spans="1:11" ht="34.5" customHeight="1" x14ac:dyDescent="0.2">
      <c r="A116" s="422" t="s">
        <v>236</v>
      </c>
      <c r="B116" s="423"/>
      <c r="C116" s="424"/>
      <c r="D116" s="425" t="s">
        <v>107</v>
      </c>
      <c r="E116" s="426"/>
      <c r="F116" s="139"/>
      <c r="G116" s="142">
        <f>SUM(G117:G129)</f>
        <v>0</v>
      </c>
      <c r="H116" s="142">
        <v>0</v>
      </c>
      <c r="I116" s="142">
        <f>SUM(I117:I119)</f>
        <v>3157.52</v>
      </c>
      <c r="J116" s="142">
        <f>SUM(J117:J119)</f>
        <v>0</v>
      </c>
      <c r="K116" s="143">
        <f>SUM(K117:K119)</f>
        <v>3157.52</v>
      </c>
    </row>
    <row r="117" spans="1:11" x14ac:dyDescent="0.2">
      <c r="A117" s="144" t="s">
        <v>110</v>
      </c>
      <c r="B117" s="139">
        <v>22</v>
      </c>
      <c r="C117" s="144" t="s">
        <v>108</v>
      </c>
      <c r="D117" s="145">
        <v>93.34</v>
      </c>
      <c r="E117" s="139">
        <v>12</v>
      </c>
      <c r="F117" s="144">
        <v>1</v>
      </c>
      <c r="G117" s="146">
        <v>0</v>
      </c>
      <c r="H117" s="145">
        <v>0</v>
      </c>
      <c r="I117" s="145">
        <f>D117*E117</f>
        <v>1120.08</v>
      </c>
      <c r="J117" s="145">
        <v>0</v>
      </c>
      <c r="K117" s="142">
        <f t="shared" ref="K117:K119" si="20">SUM(G117:J117)</f>
        <v>1120.08</v>
      </c>
    </row>
    <row r="118" spans="1:11" ht="14.25" customHeight="1" x14ac:dyDescent="0.2">
      <c r="A118" s="144" t="s">
        <v>115</v>
      </c>
      <c r="B118">
        <v>11</v>
      </c>
      <c r="C118" s="144" t="s">
        <v>108</v>
      </c>
      <c r="D118" s="145">
        <v>136</v>
      </c>
      <c r="E118" s="139">
        <v>4</v>
      </c>
      <c r="F118" s="144">
        <v>1</v>
      </c>
      <c r="G118" s="146">
        <v>0</v>
      </c>
      <c r="H118" s="145">
        <v>0</v>
      </c>
      <c r="I118" s="145">
        <f>D118*E118</f>
        <v>544</v>
      </c>
      <c r="J118" s="145">
        <v>0</v>
      </c>
      <c r="K118" s="142">
        <f t="shared" si="20"/>
        <v>544</v>
      </c>
    </row>
    <row r="119" spans="1:11" x14ac:dyDescent="0.2">
      <c r="A119" s="144" t="s">
        <v>113</v>
      </c>
      <c r="B119" s="139">
        <v>22</v>
      </c>
      <c r="C119" s="144" t="s">
        <v>108</v>
      </c>
      <c r="D119" s="145">
        <v>93.34</v>
      </c>
      <c r="E119" s="139">
        <v>16</v>
      </c>
      <c r="F119" s="144">
        <v>1</v>
      </c>
      <c r="G119" s="146">
        <v>0</v>
      </c>
      <c r="H119" s="145">
        <v>0</v>
      </c>
      <c r="I119" s="145">
        <f>D119*E119</f>
        <v>1493.44</v>
      </c>
      <c r="J119" s="145">
        <v>0</v>
      </c>
      <c r="K119" s="142">
        <f t="shared" si="20"/>
        <v>1493.44</v>
      </c>
    </row>
    <row r="120" spans="1:11" x14ac:dyDescent="0.2">
      <c r="A120" s="422" t="s">
        <v>249</v>
      </c>
      <c r="B120" s="423"/>
      <c r="C120" s="424"/>
      <c r="D120" s="139"/>
      <c r="E120" s="139"/>
      <c r="F120" s="139"/>
      <c r="G120" s="141">
        <f>SUM(G121+G125+G130)</f>
        <v>0</v>
      </c>
      <c r="H120" s="141">
        <f>SUM(H121+H125+H130)</f>
        <v>760</v>
      </c>
      <c r="I120" s="141">
        <f>SUM(I121+I125+I130)</f>
        <v>15446.12</v>
      </c>
      <c r="J120" s="141">
        <f>SUM(J121+J125+J130)</f>
        <v>10000</v>
      </c>
      <c r="K120" s="141">
        <f>SUM(K121+K125+K130)</f>
        <v>26206.120000000003</v>
      </c>
    </row>
    <row r="121" spans="1:11" x14ac:dyDescent="0.2">
      <c r="A121" s="422" t="s">
        <v>248</v>
      </c>
      <c r="B121" s="423"/>
      <c r="C121" s="424"/>
      <c r="D121" s="425" t="s">
        <v>107</v>
      </c>
      <c r="E121" s="426"/>
      <c r="F121" s="139"/>
      <c r="G121" s="142">
        <f>SUM(G122:G124)</f>
        <v>0</v>
      </c>
      <c r="H121" s="142">
        <f>SUM(H122:H124)</f>
        <v>0</v>
      </c>
      <c r="I121" s="142">
        <f>SUM(I122:I124)</f>
        <v>3157.52</v>
      </c>
      <c r="J121" s="142">
        <f>SUM(J122:J124)</f>
        <v>0</v>
      </c>
      <c r="K121" s="143">
        <f>SUM(K122:K124)</f>
        <v>3157.52</v>
      </c>
    </row>
    <row r="122" spans="1:11" x14ac:dyDescent="0.2">
      <c r="A122" s="144" t="s">
        <v>110</v>
      </c>
      <c r="B122" s="139">
        <v>22</v>
      </c>
      <c r="C122" s="144" t="s">
        <v>108</v>
      </c>
      <c r="D122" s="145">
        <v>93.34</v>
      </c>
      <c r="E122" s="139">
        <v>12</v>
      </c>
      <c r="F122" s="144">
        <v>1</v>
      </c>
      <c r="G122" s="146">
        <v>0</v>
      </c>
      <c r="H122" s="145">
        <v>0</v>
      </c>
      <c r="I122" s="145">
        <f>D122*E122</f>
        <v>1120.08</v>
      </c>
      <c r="J122" s="145">
        <v>0</v>
      </c>
      <c r="K122" s="142">
        <f t="shared" ref="K122:K124" si="21">SUM(G122:J122)</f>
        <v>1120.08</v>
      </c>
    </row>
    <row r="123" spans="1:11" x14ac:dyDescent="0.2">
      <c r="A123" s="144" t="s">
        <v>115</v>
      </c>
      <c r="B123">
        <v>11</v>
      </c>
      <c r="C123" s="144" t="s">
        <v>108</v>
      </c>
      <c r="D123" s="145">
        <v>136</v>
      </c>
      <c r="E123" s="139">
        <v>4</v>
      </c>
      <c r="F123" s="144">
        <v>1</v>
      </c>
      <c r="G123" s="146">
        <v>0</v>
      </c>
      <c r="H123" s="145">
        <v>0</v>
      </c>
      <c r="I123" s="145">
        <f>D123*E123</f>
        <v>544</v>
      </c>
      <c r="J123" s="145">
        <v>0</v>
      </c>
      <c r="K123" s="142">
        <f t="shared" si="21"/>
        <v>544</v>
      </c>
    </row>
    <row r="124" spans="1:11" x14ac:dyDescent="0.2">
      <c r="A124" s="144" t="s">
        <v>113</v>
      </c>
      <c r="B124" s="139">
        <v>22</v>
      </c>
      <c r="C124" s="144" t="s">
        <v>108</v>
      </c>
      <c r="D124" s="145">
        <v>93.34</v>
      </c>
      <c r="E124" s="139">
        <v>16</v>
      </c>
      <c r="F124" s="144">
        <v>1</v>
      </c>
      <c r="G124" s="146">
        <v>0</v>
      </c>
      <c r="H124" s="145">
        <v>0</v>
      </c>
      <c r="I124" s="145">
        <f>D124*E124</f>
        <v>1493.44</v>
      </c>
      <c r="J124" s="145">
        <v>0</v>
      </c>
      <c r="K124" s="142">
        <f t="shared" si="21"/>
        <v>1493.44</v>
      </c>
    </row>
    <row r="125" spans="1:11" x14ac:dyDescent="0.2">
      <c r="A125" s="422" t="s">
        <v>247</v>
      </c>
      <c r="B125" s="423"/>
      <c r="C125" s="424"/>
      <c r="D125" s="425" t="s">
        <v>107</v>
      </c>
      <c r="E125" s="426"/>
      <c r="F125" s="139"/>
      <c r="G125" s="142">
        <f>SUM(G126:G128)</f>
        <v>0</v>
      </c>
      <c r="H125" s="142">
        <f>SUM(H126:H129)</f>
        <v>760</v>
      </c>
      <c r="I125" s="142">
        <f>SUM(I126:I128)</f>
        <v>4394.8</v>
      </c>
      <c r="J125" s="142">
        <f>SUM(J126:J128)</f>
        <v>0</v>
      </c>
      <c r="K125" s="143">
        <f>SUM(K126:K129)</f>
        <v>5154.8</v>
      </c>
    </row>
    <row r="126" spans="1:11" x14ac:dyDescent="0.2">
      <c r="A126" s="144" t="s">
        <v>110</v>
      </c>
      <c r="B126" s="139">
        <v>22</v>
      </c>
      <c r="C126" s="144" t="s">
        <v>108</v>
      </c>
      <c r="D126" s="145">
        <v>93.34</v>
      </c>
      <c r="E126" s="139">
        <v>24</v>
      </c>
      <c r="F126" s="144">
        <v>1</v>
      </c>
      <c r="G126" s="146">
        <v>0</v>
      </c>
      <c r="H126" s="145">
        <v>0</v>
      </c>
      <c r="I126" s="145">
        <f>D126*E126</f>
        <v>2240.16</v>
      </c>
      <c r="J126" s="145">
        <v>0</v>
      </c>
      <c r="K126" s="142">
        <f t="shared" ref="K126:K128" si="22">SUM(G126:J126)</f>
        <v>2240.16</v>
      </c>
    </row>
    <row r="127" spans="1:11" x14ac:dyDescent="0.2">
      <c r="A127" s="144" t="s">
        <v>115</v>
      </c>
      <c r="B127">
        <v>11</v>
      </c>
      <c r="C127" s="144" t="s">
        <v>108</v>
      </c>
      <c r="D127" s="145">
        <v>136</v>
      </c>
      <c r="E127" s="139">
        <v>8</v>
      </c>
      <c r="F127" s="144">
        <v>1</v>
      </c>
      <c r="G127" s="146">
        <v>0</v>
      </c>
      <c r="H127" s="145">
        <v>0</v>
      </c>
      <c r="I127" s="145">
        <f>D127*E127</f>
        <v>1088</v>
      </c>
      <c r="J127" s="145">
        <v>0</v>
      </c>
      <c r="K127" s="142">
        <f t="shared" si="22"/>
        <v>1088</v>
      </c>
    </row>
    <row r="128" spans="1:11" x14ac:dyDescent="0.2">
      <c r="A128" s="144" t="s">
        <v>114</v>
      </c>
      <c r="B128" s="139">
        <v>22</v>
      </c>
      <c r="C128" s="144" t="s">
        <v>108</v>
      </c>
      <c r="D128" s="145">
        <v>133.33000000000001</v>
      </c>
      <c r="E128" s="139">
        <v>8</v>
      </c>
      <c r="F128" s="139">
        <v>1</v>
      </c>
      <c r="G128" s="145">
        <v>0</v>
      </c>
      <c r="H128" s="145">
        <v>0</v>
      </c>
      <c r="I128" s="145">
        <f>E128*D128</f>
        <v>1066.6400000000001</v>
      </c>
      <c r="J128" s="145">
        <v>0</v>
      </c>
      <c r="K128" s="142">
        <f t="shared" si="22"/>
        <v>1066.6400000000001</v>
      </c>
    </row>
    <row r="129" spans="1:11" x14ac:dyDescent="0.2">
      <c r="A129" s="144" t="s">
        <v>120</v>
      </c>
      <c r="B129" s="139">
        <v>11</v>
      </c>
      <c r="C129" s="144" t="s">
        <v>108</v>
      </c>
      <c r="D129" s="145">
        <v>95</v>
      </c>
      <c r="E129" s="139">
        <v>8</v>
      </c>
      <c r="F129" s="139">
        <v>2</v>
      </c>
      <c r="G129" s="145">
        <v>0</v>
      </c>
      <c r="H129" s="145">
        <f>D129*E129</f>
        <v>760</v>
      </c>
      <c r="I129" s="145">
        <v>0</v>
      </c>
      <c r="J129" s="145">
        <v>0</v>
      </c>
      <c r="K129" s="142">
        <f>SUM(G129:J129)</f>
        <v>760</v>
      </c>
    </row>
    <row r="130" spans="1:11" ht="25.5" customHeight="1" x14ac:dyDescent="0.2">
      <c r="A130" s="422" t="s">
        <v>250</v>
      </c>
      <c r="B130" s="423"/>
      <c r="C130" s="424"/>
      <c r="D130" s="425" t="s">
        <v>107</v>
      </c>
      <c r="E130" s="426"/>
      <c r="F130" s="139"/>
      <c r="G130" s="142">
        <f>SUM(G131:G134)</f>
        <v>0</v>
      </c>
      <c r="H130" s="142">
        <f>SUM(H131:H134)</f>
        <v>0</v>
      </c>
      <c r="I130" s="142">
        <f>SUM(I131:I134)</f>
        <v>7893.8000000000011</v>
      </c>
      <c r="J130" s="142">
        <f>SUM(J131:J134)</f>
        <v>10000</v>
      </c>
      <c r="K130" s="143">
        <f>SUM(K131:K134)</f>
        <v>17893.800000000003</v>
      </c>
    </row>
    <row r="131" spans="1:11" ht="24" customHeight="1" x14ac:dyDescent="0.2">
      <c r="A131" s="144" t="s">
        <v>110</v>
      </c>
      <c r="B131" s="139">
        <v>22</v>
      </c>
      <c r="C131" s="144" t="s">
        <v>108</v>
      </c>
      <c r="D131" s="145">
        <v>93.34</v>
      </c>
      <c r="E131" s="139">
        <v>30</v>
      </c>
      <c r="F131" s="144">
        <v>1</v>
      </c>
      <c r="G131" s="146">
        <v>0</v>
      </c>
      <c r="H131" s="145">
        <v>0</v>
      </c>
      <c r="I131" s="145">
        <f>D131*E131</f>
        <v>2800.2000000000003</v>
      </c>
      <c r="J131" s="145">
        <v>0</v>
      </c>
      <c r="K131" s="142">
        <f t="shared" ref="K131:K133" si="23">SUM(G131:J131)</f>
        <v>2800.2000000000003</v>
      </c>
    </row>
    <row r="132" spans="1:11" ht="15.75" customHeight="1" x14ac:dyDescent="0.2">
      <c r="A132" s="144" t="s">
        <v>115</v>
      </c>
      <c r="B132">
        <v>11</v>
      </c>
      <c r="C132" s="144" t="s">
        <v>108</v>
      </c>
      <c r="D132" s="145">
        <v>136</v>
      </c>
      <c r="E132" s="139">
        <v>10</v>
      </c>
      <c r="F132" s="144">
        <v>1</v>
      </c>
      <c r="G132" s="146">
        <v>0</v>
      </c>
      <c r="H132" s="145">
        <v>0</v>
      </c>
      <c r="I132" s="145">
        <f>D132*E132</f>
        <v>1360</v>
      </c>
      <c r="J132" s="145">
        <v>0</v>
      </c>
      <c r="K132" s="142">
        <f t="shared" si="23"/>
        <v>1360</v>
      </c>
    </row>
    <row r="133" spans="1:11" ht="24.75" customHeight="1" x14ac:dyDescent="0.2">
      <c r="A133" s="144" t="s">
        <v>113</v>
      </c>
      <c r="B133" s="139">
        <v>22</v>
      </c>
      <c r="C133" s="144" t="s">
        <v>108</v>
      </c>
      <c r="D133" s="145">
        <v>93.34</v>
      </c>
      <c r="E133" s="139">
        <v>40</v>
      </c>
      <c r="F133" s="144">
        <v>1</v>
      </c>
      <c r="G133" s="146">
        <v>0</v>
      </c>
      <c r="H133" s="145">
        <v>0</v>
      </c>
      <c r="I133" s="145">
        <f>D133*E133</f>
        <v>3733.6000000000004</v>
      </c>
      <c r="J133" s="145">
        <v>0</v>
      </c>
      <c r="K133" s="142">
        <f t="shared" si="23"/>
        <v>3733.6000000000004</v>
      </c>
    </row>
    <row r="134" spans="1:11" x14ac:dyDescent="0.2">
      <c r="A134" s="144" t="s">
        <v>237</v>
      </c>
      <c r="B134" s="139">
        <v>0</v>
      </c>
      <c r="C134" s="144" t="s">
        <v>140</v>
      </c>
      <c r="D134" s="145">
        <v>1000</v>
      </c>
      <c r="E134" s="139">
        <v>10</v>
      </c>
      <c r="F134" s="139">
        <v>9</v>
      </c>
      <c r="G134" s="145">
        <v>0</v>
      </c>
      <c r="H134" s="145">
        <v>0</v>
      </c>
      <c r="I134" s="145">
        <v>0</v>
      </c>
      <c r="J134" s="145">
        <f>D134*E134</f>
        <v>10000</v>
      </c>
      <c r="K134" s="142">
        <f>SUM(G134:J134)</f>
        <v>10000</v>
      </c>
    </row>
    <row r="135" spans="1:11" x14ac:dyDescent="0.2">
      <c r="A135" s="15"/>
      <c r="B135" s="1"/>
      <c r="C135" s="15"/>
      <c r="D135" s="167"/>
      <c r="E135" s="1"/>
      <c r="F135" s="1"/>
      <c r="G135" s="167"/>
      <c r="H135" s="167"/>
      <c r="I135" s="167"/>
      <c r="J135" s="167"/>
      <c r="K135" s="169"/>
    </row>
    <row r="136" spans="1:11" ht="15.75" x14ac:dyDescent="0.25">
      <c r="A136" s="417" t="s">
        <v>166</v>
      </c>
      <c r="B136" s="417"/>
      <c r="C136" s="417"/>
      <c r="D136" s="417"/>
      <c r="E136" s="417"/>
      <c r="F136" s="418"/>
      <c r="G136" s="138">
        <f>SUM(G139+G144+G146)</f>
        <v>0</v>
      </c>
      <c r="H136" s="138">
        <f>H139+H143+H146</f>
        <v>950</v>
      </c>
      <c r="I136" s="138">
        <f>SUM(I139+I143+I146)</f>
        <v>20384.38</v>
      </c>
      <c r="J136" s="138">
        <f>SUM(J138+J143+J146)</f>
        <v>0</v>
      </c>
      <c r="K136" s="138">
        <f>K138+K144+K146</f>
        <v>21334.38</v>
      </c>
    </row>
    <row r="137" spans="1:11" x14ac:dyDescent="0.2">
      <c r="A137" s="419" t="s">
        <v>148</v>
      </c>
      <c r="B137" s="420"/>
      <c r="C137" s="421"/>
      <c r="D137" s="139"/>
      <c r="E137" s="139"/>
      <c r="F137" s="139"/>
      <c r="G137" s="140"/>
      <c r="H137" s="140"/>
      <c r="I137" s="140"/>
      <c r="J137" s="140"/>
      <c r="K137" s="140"/>
    </row>
    <row r="138" spans="1:11" x14ac:dyDescent="0.2">
      <c r="A138" s="422" t="s">
        <v>145</v>
      </c>
      <c r="B138" s="423"/>
      <c r="C138" s="424"/>
      <c r="D138" s="139"/>
      <c r="E138" s="139"/>
      <c r="F138" s="139"/>
      <c r="G138" s="141">
        <f>G139</f>
        <v>0</v>
      </c>
      <c r="H138" s="141">
        <f>H139</f>
        <v>0</v>
      </c>
      <c r="I138" s="141">
        <f>I139</f>
        <v>6112.32</v>
      </c>
      <c r="J138" s="141">
        <f>SUM(J139)</f>
        <v>0</v>
      </c>
      <c r="K138" s="141">
        <f>K139</f>
        <v>6112.32</v>
      </c>
    </row>
    <row r="139" spans="1:11" x14ac:dyDescent="0.2">
      <c r="A139" s="422" t="s">
        <v>146</v>
      </c>
      <c r="B139" s="423"/>
      <c r="C139" s="424"/>
      <c r="D139" s="425" t="s">
        <v>107</v>
      </c>
      <c r="E139" s="426"/>
      <c r="F139" s="139"/>
      <c r="G139" s="142">
        <f>SUM(G140:G141)</f>
        <v>0</v>
      </c>
      <c r="H139" s="142">
        <f>SUM(H140:H141)</f>
        <v>0</v>
      </c>
      <c r="I139" s="142">
        <f>SUM(I140:I142)</f>
        <v>6112.32</v>
      </c>
      <c r="J139" s="142">
        <f>SUM(J140:J141)</f>
        <v>0</v>
      </c>
      <c r="K139" s="143">
        <f>SUM(K140:K142)</f>
        <v>6112.32</v>
      </c>
    </row>
    <row r="140" spans="1:11" x14ac:dyDescent="0.2">
      <c r="A140" s="144" t="s">
        <v>110</v>
      </c>
      <c r="B140" s="139">
        <v>22</v>
      </c>
      <c r="C140" s="144" t="s">
        <v>108</v>
      </c>
      <c r="D140" s="145">
        <v>93.34</v>
      </c>
      <c r="E140" s="139">
        <v>36</v>
      </c>
      <c r="F140" s="144">
        <v>1</v>
      </c>
      <c r="G140" s="146">
        <v>0</v>
      </c>
      <c r="H140" s="145">
        <v>0</v>
      </c>
      <c r="I140" s="145">
        <f>D140*E140</f>
        <v>3360.2400000000002</v>
      </c>
      <c r="J140" s="145">
        <v>0</v>
      </c>
      <c r="K140" s="142">
        <f t="shared" ref="K140:K142" si="24">SUM(G140:J140)</f>
        <v>3360.2400000000002</v>
      </c>
    </row>
    <row r="141" spans="1:11" x14ac:dyDescent="0.2">
      <c r="A141" s="144" t="s">
        <v>124</v>
      </c>
      <c r="B141" s="148">
        <v>22</v>
      </c>
      <c r="C141" s="144" t="s">
        <v>108</v>
      </c>
      <c r="D141" s="145">
        <v>93.34</v>
      </c>
      <c r="E141" s="139">
        <v>12</v>
      </c>
      <c r="F141" s="144">
        <v>1</v>
      </c>
      <c r="G141" s="146">
        <v>0</v>
      </c>
      <c r="H141" s="145">
        <v>0</v>
      </c>
      <c r="I141" s="145">
        <f>D141*E141</f>
        <v>1120.08</v>
      </c>
      <c r="J141" s="145">
        <v>0</v>
      </c>
      <c r="K141" s="142">
        <f t="shared" si="24"/>
        <v>1120.08</v>
      </c>
    </row>
    <row r="142" spans="1:11" x14ac:dyDescent="0.2">
      <c r="A142" s="144" t="s">
        <v>115</v>
      </c>
      <c r="B142" s="139">
        <v>11</v>
      </c>
      <c r="C142" s="144" t="s">
        <v>108</v>
      </c>
      <c r="D142" s="145">
        <v>136</v>
      </c>
      <c r="E142" s="139">
        <v>12</v>
      </c>
      <c r="F142" s="144">
        <v>1</v>
      </c>
      <c r="G142" s="146">
        <v>0</v>
      </c>
      <c r="H142" s="145">
        <v>0</v>
      </c>
      <c r="I142" s="145">
        <f>D142*E142</f>
        <v>1632</v>
      </c>
      <c r="J142" s="145">
        <v>0</v>
      </c>
      <c r="K142" s="142">
        <f t="shared" si="24"/>
        <v>1632</v>
      </c>
    </row>
    <row r="143" spans="1:11" x14ac:dyDescent="0.2">
      <c r="A143" s="422" t="s">
        <v>149</v>
      </c>
      <c r="B143" s="423"/>
      <c r="C143" s="424"/>
      <c r="D143" s="139"/>
      <c r="E143" s="139"/>
      <c r="F143" s="139"/>
      <c r="G143" s="141">
        <f>SUM(G144)</f>
        <v>0</v>
      </c>
      <c r="H143" s="141">
        <f>SUM(H144)</f>
        <v>0</v>
      </c>
      <c r="I143" s="141">
        <f>SUM(I144)</f>
        <v>10000</v>
      </c>
      <c r="J143" s="141">
        <f>(J144)</f>
        <v>0</v>
      </c>
      <c r="K143" s="141">
        <f>SUM(K144)</f>
        <v>10000</v>
      </c>
    </row>
    <row r="144" spans="1:11" x14ac:dyDescent="0.2">
      <c r="A144" s="422" t="s">
        <v>239</v>
      </c>
      <c r="B144" s="423"/>
      <c r="C144" s="424"/>
      <c r="D144" s="425" t="s">
        <v>107</v>
      </c>
      <c r="E144" s="426"/>
      <c r="F144" s="139"/>
      <c r="G144" s="142">
        <f>SUM(G145:G145)</f>
        <v>0</v>
      </c>
      <c r="H144" s="142">
        <f>SUM(H145:H145)</f>
        <v>0</v>
      </c>
      <c r="I144" s="142">
        <f>SUM(I145:I145)</f>
        <v>10000</v>
      </c>
      <c r="J144" s="142">
        <f>SUM(J145:J145)</f>
        <v>0</v>
      </c>
      <c r="K144" s="143">
        <f>SUM(K145:K145)</f>
        <v>10000</v>
      </c>
    </row>
    <row r="145" spans="1:11" x14ac:dyDescent="0.2">
      <c r="A145" s="144" t="s">
        <v>150</v>
      </c>
      <c r="B145" s="139">
        <v>0</v>
      </c>
      <c r="C145" s="144" t="s">
        <v>151</v>
      </c>
      <c r="D145" s="145">
        <v>10000</v>
      </c>
      <c r="E145" s="139">
        <v>1</v>
      </c>
      <c r="F145" s="144">
        <v>1</v>
      </c>
      <c r="G145" s="146">
        <v>0</v>
      </c>
      <c r="H145" s="145">
        <v>0</v>
      </c>
      <c r="I145" s="145">
        <f>D145*E145</f>
        <v>10000</v>
      </c>
      <c r="J145" s="145">
        <v>0</v>
      </c>
      <c r="K145" s="142">
        <f t="shared" ref="K145" si="25">SUM(G145:J145)</f>
        <v>10000</v>
      </c>
    </row>
    <row r="146" spans="1:11" x14ac:dyDescent="0.2">
      <c r="A146" s="422" t="s">
        <v>244</v>
      </c>
      <c r="B146" s="423"/>
      <c r="C146" s="424"/>
      <c r="D146" s="139"/>
      <c r="E146" s="139"/>
      <c r="F146" s="139"/>
      <c r="G146" s="141">
        <f>SUM(G147+G151+G155)</f>
        <v>0</v>
      </c>
      <c r="H146" s="141">
        <f>SUM(H147+H151+H155)</f>
        <v>950</v>
      </c>
      <c r="I146" s="141">
        <f>SUM(I147+I151+I155)</f>
        <v>4272.0600000000004</v>
      </c>
      <c r="J146" s="141">
        <f>SUM(J147+J151+J155)</f>
        <v>0</v>
      </c>
      <c r="K146" s="141">
        <f>SUM(K147+K151+K155)</f>
        <v>5222.0600000000004</v>
      </c>
    </row>
    <row r="147" spans="1:11" x14ac:dyDescent="0.2">
      <c r="A147" s="422" t="s">
        <v>251</v>
      </c>
      <c r="B147" s="423"/>
      <c r="C147" s="424"/>
      <c r="D147" s="425" t="s">
        <v>107</v>
      </c>
      <c r="E147" s="426"/>
      <c r="F147" s="139"/>
      <c r="G147" s="142">
        <f>SUM(G148:G150)</f>
        <v>0</v>
      </c>
      <c r="H147" s="142">
        <f>SUM(H148:H150)</f>
        <v>190</v>
      </c>
      <c r="I147" s="142">
        <f>SUM(I148:I150)</f>
        <v>538.66000000000008</v>
      </c>
      <c r="J147" s="142">
        <f>SUM(J148:J150)</f>
        <v>0</v>
      </c>
      <c r="K147" s="143">
        <f>SUM(K148:K150)</f>
        <v>728.66000000000008</v>
      </c>
    </row>
    <row r="148" spans="1:11" x14ac:dyDescent="0.2">
      <c r="A148" s="144" t="s">
        <v>115</v>
      </c>
      <c r="B148">
        <v>11</v>
      </c>
      <c r="C148" s="144" t="s">
        <v>108</v>
      </c>
      <c r="D148" s="145">
        <v>136</v>
      </c>
      <c r="E148" s="139">
        <v>2</v>
      </c>
      <c r="F148" s="144">
        <v>1</v>
      </c>
      <c r="G148" s="146">
        <v>0</v>
      </c>
      <c r="H148" s="145">
        <v>0</v>
      </c>
      <c r="I148" s="145">
        <f>D148*E148</f>
        <v>272</v>
      </c>
      <c r="J148" s="145">
        <v>0</v>
      </c>
      <c r="K148" s="142">
        <f t="shared" ref="K148:K149" si="26">SUM(G148:J148)</f>
        <v>272</v>
      </c>
    </row>
    <row r="149" spans="1:11" ht="25.5" customHeight="1" x14ac:dyDescent="0.2">
      <c r="A149" s="144" t="s">
        <v>114</v>
      </c>
      <c r="B149" s="139">
        <v>22</v>
      </c>
      <c r="C149" s="144" t="s">
        <v>108</v>
      </c>
      <c r="D149" s="145">
        <v>133.33000000000001</v>
      </c>
      <c r="E149" s="139">
        <v>2</v>
      </c>
      <c r="F149" s="139">
        <v>1</v>
      </c>
      <c r="G149" s="145">
        <v>0</v>
      </c>
      <c r="H149" s="145">
        <v>0</v>
      </c>
      <c r="I149" s="145">
        <f>E149*D149</f>
        <v>266.66000000000003</v>
      </c>
      <c r="J149" s="145">
        <v>0</v>
      </c>
      <c r="K149" s="142">
        <f t="shared" si="26"/>
        <v>266.66000000000003</v>
      </c>
    </row>
    <row r="150" spans="1:11" x14ac:dyDescent="0.2">
      <c r="A150" s="144" t="s">
        <v>139</v>
      </c>
      <c r="B150" s="139">
        <v>11</v>
      </c>
      <c r="C150" s="144" t="s">
        <v>140</v>
      </c>
      <c r="D150" s="145">
        <v>95</v>
      </c>
      <c r="E150" s="139">
        <v>2</v>
      </c>
      <c r="F150" s="139">
        <v>2</v>
      </c>
      <c r="G150" s="145">
        <v>0</v>
      </c>
      <c r="H150" s="145">
        <f>D150*E150</f>
        <v>190</v>
      </c>
      <c r="I150" s="145">
        <v>0</v>
      </c>
      <c r="J150" s="145">
        <v>0</v>
      </c>
      <c r="K150" s="142">
        <f>SUM(G150:J150)</f>
        <v>190</v>
      </c>
    </row>
    <row r="151" spans="1:11" x14ac:dyDescent="0.2">
      <c r="A151" s="422" t="s">
        <v>252</v>
      </c>
      <c r="B151" s="423"/>
      <c r="C151" s="424"/>
      <c r="D151" s="425" t="s">
        <v>107</v>
      </c>
      <c r="E151" s="426"/>
      <c r="F151" s="139"/>
      <c r="G151" s="142">
        <f>SUM(G152:G154)</f>
        <v>0</v>
      </c>
      <c r="H151" s="142">
        <f>SUM(H152:H154)</f>
        <v>760</v>
      </c>
      <c r="I151" s="142">
        <f>SUM(I152:I154)</f>
        <v>2154.6400000000003</v>
      </c>
      <c r="J151" s="142">
        <f>SUM(J152:J154)</f>
        <v>0</v>
      </c>
      <c r="K151" s="143">
        <f>SUM(K152:K154)</f>
        <v>2914.6400000000003</v>
      </c>
    </row>
    <row r="152" spans="1:11" ht="39.75" customHeight="1" x14ac:dyDescent="0.2">
      <c r="A152" s="144" t="s">
        <v>115</v>
      </c>
      <c r="B152">
        <v>11</v>
      </c>
      <c r="C152" s="144" t="s">
        <v>108</v>
      </c>
      <c r="D152" s="145">
        <v>136</v>
      </c>
      <c r="E152" s="139">
        <v>8</v>
      </c>
      <c r="F152" s="144">
        <v>1</v>
      </c>
      <c r="G152" s="146">
        <v>0</v>
      </c>
      <c r="H152" s="145">
        <v>0</v>
      </c>
      <c r="I152" s="145">
        <f>D152*E152</f>
        <v>1088</v>
      </c>
      <c r="J152" s="145">
        <v>0</v>
      </c>
      <c r="K152" s="142">
        <f t="shared" ref="K152:K153" si="27">SUM(G152:J152)</f>
        <v>1088</v>
      </c>
    </row>
    <row r="153" spans="1:11" ht="24.75" customHeight="1" x14ac:dyDescent="0.2">
      <c r="A153" s="144" t="s">
        <v>114</v>
      </c>
      <c r="B153" s="139">
        <v>22</v>
      </c>
      <c r="C153" s="144" t="s">
        <v>108</v>
      </c>
      <c r="D153" s="145">
        <v>133.33000000000001</v>
      </c>
      <c r="E153" s="139">
        <v>8</v>
      </c>
      <c r="F153" s="139">
        <v>1</v>
      </c>
      <c r="G153" s="145">
        <v>0</v>
      </c>
      <c r="H153" s="145">
        <v>0</v>
      </c>
      <c r="I153" s="145">
        <f>E153*D153</f>
        <v>1066.6400000000001</v>
      </c>
      <c r="J153" s="145">
        <v>0</v>
      </c>
      <c r="K153" s="142">
        <f t="shared" si="27"/>
        <v>1066.6400000000001</v>
      </c>
    </row>
    <row r="154" spans="1:11" x14ac:dyDescent="0.2">
      <c r="A154" s="144" t="s">
        <v>139</v>
      </c>
      <c r="B154" s="139">
        <v>11</v>
      </c>
      <c r="C154" s="144" t="s">
        <v>140</v>
      </c>
      <c r="D154" s="145">
        <v>95</v>
      </c>
      <c r="E154" s="139">
        <v>8</v>
      </c>
      <c r="F154" s="139">
        <v>2</v>
      </c>
      <c r="G154" s="145">
        <v>0</v>
      </c>
      <c r="H154" s="145">
        <f>D154*E154</f>
        <v>760</v>
      </c>
      <c r="I154" s="145">
        <v>0</v>
      </c>
      <c r="J154" s="145">
        <v>0</v>
      </c>
      <c r="K154" s="142">
        <f>SUM(G154:J154)</f>
        <v>760</v>
      </c>
    </row>
    <row r="155" spans="1:11" ht="25.5" customHeight="1" x14ac:dyDescent="0.2">
      <c r="A155" s="422" t="s">
        <v>253</v>
      </c>
      <c r="B155" s="423"/>
      <c r="C155" s="424"/>
      <c r="D155" s="425" t="s">
        <v>107</v>
      </c>
      <c r="E155" s="426"/>
      <c r="F155" s="139"/>
      <c r="G155" s="142">
        <f>SUM(G156:G158)</f>
        <v>0</v>
      </c>
      <c r="H155" s="142">
        <f>SUM(H156:H158)</f>
        <v>0</v>
      </c>
      <c r="I155" s="142">
        <f>SUM(I156:I158)</f>
        <v>1578.76</v>
      </c>
      <c r="J155" s="142">
        <f>SUM(J156:J158)</f>
        <v>0</v>
      </c>
      <c r="K155" s="143">
        <f>SUM(K156:K158)</f>
        <v>1578.76</v>
      </c>
    </row>
    <row r="156" spans="1:11" x14ac:dyDescent="0.2">
      <c r="A156" s="144" t="s">
        <v>115</v>
      </c>
      <c r="B156">
        <v>11</v>
      </c>
      <c r="C156" s="144" t="s">
        <v>108</v>
      </c>
      <c r="D156" s="145">
        <v>136</v>
      </c>
      <c r="E156" s="139">
        <v>2</v>
      </c>
      <c r="F156" s="144">
        <v>1</v>
      </c>
      <c r="G156" s="146">
        <v>0</v>
      </c>
      <c r="H156" s="145">
        <v>0</v>
      </c>
      <c r="I156" s="145">
        <f>D156*E156</f>
        <v>272</v>
      </c>
      <c r="J156" s="145">
        <v>0</v>
      </c>
      <c r="K156" s="142">
        <f t="shared" ref="K156:K157" si="28">SUM(G156:J156)</f>
        <v>272</v>
      </c>
    </row>
    <row r="157" spans="1:11" x14ac:dyDescent="0.2">
      <c r="A157" s="144" t="s">
        <v>110</v>
      </c>
      <c r="B157" s="139">
        <v>22</v>
      </c>
      <c r="C157" s="144" t="s">
        <v>108</v>
      </c>
      <c r="D157" s="145">
        <v>93.34</v>
      </c>
      <c r="E157" s="139">
        <v>6</v>
      </c>
      <c r="F157" s="139">
        <v>1</v>
      </c>
      <c r="G157" s="145">
        <v>0</v>
      </c>
      <c r="H157" s="145">
        <v>0</v>
      </c>
      <c r="I157" s="145">
        <f>E157*D157</f>
        <v>560.04</v>
      </c>
      <c r="J157" s="145">
        <v>0</v>
      </c>
      <c r="K157" s="142">
        <f t="shared" si="28"/>
        <v>560.04</v>
      </c>
    </row>
    <row r="158" spans="1:11" x14ac:dyDescent="0.2">
      <c r="A158" s="144" t="s">
        <v>240</v>
      </c>
      <c r="B158" s="139">
        <v>22</v>
      </c>
      <c r="C158" s="144" t="s">
        <v>140</v>
      </c>
      <c r="D158" s="145">
        <v>93.34</v>
      </c>
      <c r="E158" s="139">
        <v>8</v>
      </c>
      <c r="F158" s="139">
        <v>2</v>
      </c>
      <c r="G158" s="145">
        <v>0</v>
      </c>
      <c r="H158" s="145">
        <v>0</v>
      </c>
      <c r="I158" s="145">
        <f>D158*E158</f>
        <v>746.72</v>
      </c>
      <c r="J158" s="145">
        <v>0</v>
      </c>
      <c r="K158" s="142">
        <f>SUM(G158:J158)</f>
        <v>746.72</v>
      </c>
    </row>
    <row r="159" spans="1:11" x14ac:dyDescent="0.2">
      <c r="A159" s="257"/>
      <c r="B159" s="251"/>
      <c r="C159" s="257"/>
      <c r="D159" s="253"/>
      <c r="E159" s="251"/>
      <c r="F159" s="207"/>
      <c r="G159" s="146"/>
      <c r="H159" s="145"/>
      <c r="I159" s="145"/>
      <c r="J159" s="145"/>
      <c r="K159" s="142"/>
    </row>
    <row r="160" spans="1:11" ht="15.75" x14ac:dyDescent="0.25">
      <c r="A160" s="417" t="s">
        <v>144</v>
      </c>
      <c r="B160" s="417"/>
      <c r="C160" s="417"/>
      <c r="D160" s="417"/>
      <c r="E160" s="417"/>
      <c r="F160" s="418"/>
      <c r="G160" s="138">
        <f>G161</f>
        <v>0</v>
      </c>
      <c r="H160" s="138">
        <f>H162</f>
        <v>0</v>
      </c>
      <c r="I160" s="138">
        <f>I162+I165+I168</f>
        <v>11752.08</v>
      </c>
      <c r="J160" s="138">
        <f>J162</f>
        <v>0</v>
      </c>
      <c r="K160" s="138">
        <f>K162+K165+K168</f>
        <v>11752.08</v>
      </c>
    </row>
    <row r="161" spans="1:11" x14ac:dyDescent="0.2">
      <c r="A161" s="419" t="s">
        <v>255</v>
      </c>
      <c r="B161" s="420"/>
      <c r="C161" s="421"/>
      <c r="D161" s="139"/>
      <c r="E161" s="139"/>
      <c r="F161" s="139"/>
      <c r="G161" s="140"/>
      <c r="H161" s="140"/>
      <c r="I161" s="140"/>
      <c r="J161" s="140"/>
      <c r="K161" s="140"/>
    </row>
    <row r="162" spans="1:11" x14ac:dyDescent="0.2">
      <c r="A162" s="422" t="s">
        <v>254</v>
      </c>
      <c r="B162" s="423"/>
      <c r="C162" s="424"/>
      <c r="D162" s="139"/>
      <c r="E162" s="139"/>
      <c r="F162" s="139"/>
      <c r="G162" s="141">
        <f>G163</f>
        <v>0</v>
      </c>
      <c r="H162" s="141">
        <f>H163</f>
        <v>0</v>
      </c>
      <c r="I162" s="141">
        <f>I163</f>
        <v>6000</v>
      </c>
      <c r="J162" s="141">
        <f>J163+J165</f>
        <v>0</v>
      </c>
      <c r="K162" s="141">
        <f>K163</f>
        <v>6000</v>
      </c>
    </row>
    <row r="163" spans="1:11" x14ac:dyDescent="0.2">
      <c r="A163" s="422" t="s">
        <v>256</v>
      </c>
      <c r="B163" s="423"/>
      <c r="C163" s="424"/>
      <c r="D163" s="425" t="s">
        <v>107</v>
      </c>
      <c r="E163" s="426"/>
      <c r="F163" s="139"/>
      <c r="G163" s="142">
        <f>SUM(G164:G164)</f>
        <v>0</v>
      </c>
      <c r="H163" s="142">
        <f>SUM(H164:H164)</f>
        <v>0</v>
      </c>
      <c r="I163" s="142">
        <f>SUM(I164:I164)</f>
        <v>6000</v>
      </c>
      <c r="J163" s="142">
        <f>SUM(J164:J164)</f>
        <v>0</v>
      </c>
      <c r="K163" s="143">
        <f>SUM(K164:K164)</f>
        <v>6000</v>
      </c>
    </row>
    <row r="164" spans="1:11" x14ac:dyDescent="0.2">
      <c r="A164" s="144" t="s">
        <v>154</v>
      </c>
      <c r="B164" s="139">
        <v>0</v>
      </c>
      <c r="C164" s="144" t="s">
        <v>155</v>
      </c>
      <c r="D164" s="145">
        <v>500</v>
      </c>
      <c r="E164" s="139">
        <v>12</v>
      </c>
      <c r="F164" s="144">
        <v>1</v>
      </c>
      <c r="G164" s="146">
        <v>0</v>
      </c>
      <c r="H164" s="145">
        <v>0</v>
      </c>
      <c r="I164" s="145">
        <f>D164*E164</f>
        <v>6000</v>
      </c>
      <c r="J164" s="145">
        <v>0</v>
      </c>
      <c r="K164" s="142">
        <f t="shared" ref="K164" si="29">SUM(G164:J164)</f>
        <v>6000</v>
      </c>
    </row>
    <row r="165" spans="1:11" x14ac:dyDescent="0.2">
      <c r="A165" s="422" t="s">
        <v>152</v>
      </c>
      <c r="B165" s="423"/>
      <c r="C165" s="424"/>
      <c r="D165" s="139"/>
      <c r="E165" s="139"/>
      <c r="F165" s="139"/>
      <c r="G165" s="141">
        <f>G166</f>
        <v>0</v>
      </c>
      <c r="H165" s="141">
        <f>H166</f>
        <v>0</v>
      </c>
      <c r="I165" s="141">
        <f>I166</f>
        <v>3000</v>
      </c>
      <c r="J165" s="141">
        <f>J166</f>
        <v>0</v>
      </c>
      <c r="K165" s="141">
        <f>K166</f>
        <v>3000</v>
      </c>
    </row>
    <row r="166" spans="1:11" x14ac:dyDescent="0.2">
      <c r="A166" s="422" t="s">
        <v>153</v>
      </c>
      <c r="B166" s="423"/>
      <c r="C166" s="424"/>
      <c r="D166" s="425" t="s">
        <v>107</v>
      </c>
      <c r="E166" s="426"/>
      <c r="F166" s="139"/>
      <c r="G166" s="142">
        <f>SUM(G167:G167)</f>
        <v>0</v>
      </c>
      <c r="H166" s="142">
        <f>SUM(H167:H167)</f>
        <v>0</v>
      </c>
      <c r="I166" s="142">
        <f>SUM(I167:I167)</f>
        <v>3000</v>
      </c>
      <c r="J166" s="142">
        <f>SUM(J167:J167)</f>
        <v>0</v>
      </c>
      <c r="K166" s="143">
        <f>SUM(K167:K167)</f>
        <v>3000</v>
      </c>
    </row>
    <row r="167" spans="1:11" x14ac:dyDescent="0.2">
      <c r="A167" s="144" t="s">
        <v>156</v>
      </c>
      <c r="B167" s="139">
        <v>22</v>
      </c>
      <c r="C167" s="144" t="s">
        <v>157</v>
      </c>
      <c r="D167" s="145">
        <v>3000</v>
      </c>
      <c r="E167" s="139">
        <v>1</v>
      </c>
      <c r="F167" s="144">
        <v>1</v>
      </c>
      <c r="G167" s="146">
        <v>0</v>
      </c>
      <c r="H167" s="145">
        <v>0</v>
      </c>
      <c r="I167" s="145">
        <f>D167*E167</f>
        <v>3000</v>
      </c>
      <c r="J167" s="145">
        <v>0</v>
      </c>
      <c r="K167" s="142">
        <f t="shared" ref="K167" si="30">SUM(G167:J167)</f>
        <v>3000</v>
      </c>
    </row>
    <row r="168" spans="1:11" x14ac:dyDescent="0.2">
      <c r="A168" s="422" t="s">
        <v>241</v>
      </c>
      <c r="B168" s="423"/>
      <c r="C168" s="424"/>
      <c r="D168" s="139"/>
      <c r="E168" s="139"/>
      <c r="F168" s="139"/>
      <c r="G168" s="141">
        <f>G169</f>
        <v>0</v>
      </c>
      <c r="H168" s="141">
        <f>H169</f>
        <v>0</v>
      </c>
      <c r="I168" s="141">
        <f>SUM(I169)</f>
        <v>2752.08</v>
      </c>
      <c r="J168" s="141">
        <f>J169</f>
        <v>0</v>
      </c>
      <c r="K168" s="141">
        <f>K169</f>
        <v>2752.08</v>
      </c>
    </row>
    <row r="169" spans="1:11" x14ac:dyDescent="0.2">
      <c r="A169" s="422" t="s">
        <v>257</v>
      </c>
      <c r="B169" s="423"/>
      <c r="C169" s="424"/>
      <c r="D169" s="425" t="s">
        <v>107</v>
      </c>
      <c r="E169" s="426"/>
      <c r="F169" s="139"/>
      <c r="G169" s="142">
        <f>SUM(G170:G170)</f>
        <v>0</v>
      </c>
      <c r="H169" s="142">
        <f>SUM(H170:H170)</f>
        <v>0</v>
      </c>
      <c r="I169" s="142">
        <f>SUM(I170:I171)</f>
        <v>2752.08</v>
      </c>
      <c r="J169" s="142">
        <f>SUM(J170:J170)</f>
        <v>0</v>
      </c>
      <c r="K169" s="143">
        <f>SUM(K170:K171)</f>
        <v>2752.08</v>
      </c>
    </row>
    <row r="170" spans="1:11" x14ac:dyDescent="0.2">
      <c r="A170" s="144" t="s">
        <v>242</v>
      </c>
      <c r="B170" s="139">
        <v>11</v>
      </c>
      <c r="C170" s="144" t="s">
        <v>108</v>
      </c>
      <c r="D170" s="145">
        <v>136</v>
      </c>
      <c r="E170" s="139">
        <v>12</v>
      </c>
      <c r="F170" s="144">
        <v>1</v>
      </c>
      <c r="G170" s="146">
        <v>0</v>
      </c>
      <c r="H170" s="145">
        <v>0</v>
      </c>
      <c r="I170" s="145">
        <f>D170*E170</f>
        <v>1632</v>
      </c>
      <c r="J170" s="145">
        <v>0</v>
      </c>
      <c r="K170" s="142">
        <f t="shared" ref="K170" si="31">SUM(G170:J170)</f>
        <v>1632</v>
      </c>
    </row>
    <row r="171" spans="1:11" x14ac:dyDescent="0.2">
      <c r="A171" s="144" t="s">
        <v>243</v>
      </c>
      <c r="B171" s="139">
        <v>22</v>
      </c>
      <c r="C171" s="144" t="s">
        <v>108</v>
      </c>
      <c r="D171" s="145">
        <v>93.34</v>
      </c>
      <c r="E171" s="139">
        <v>12</v>
      </c>
      <c r="F171" s="144">
        <v>1</v>
      </c>
      <c r="G171" s="146">
        <v>0</v>
      </c>
      <c r="H171" s="145">
        <v>0</v>
      </c>
      <c r="I171" s="145">
        <f>D171*E171</f>
        <v>1120.08</v>
      </c>
      <c r="J171" s="145">
        <v>1</v>
      </c>
      <c r="K171" s="142">
        <f>D171*E171</f>
        <v>1120.08</v>
      </c>
    </row>
    <row r="173" spans="1:11" ht="15.75" x14ac:dyDescent="0.25">
      <c r="A173" s="439" t="s">
        <v>273</v>
      </c>
      <c r="B173" s="427"/>
      <c r="C173" s="427"/>
      <c r="D173" s="427"/>
      <c r="E173" s="427"/>
      <c r="F173" s="427"/>
      <c r="G173" s="427"/>
      <c r="H173" s="427"/>
      <c r="I173" s="427"/>
      <c r="J173" s="427"/>
      <c r="K173" s="427"/>
    </row>
    <row r="174" spans="1:11" ht="15.75" x14ac:dyDescent="0.25">
      <c r="A174" s="440" t="s">
        <v>49</v>
      </c>
      <c r="B174" s="428"/>
      <c r="C174" s="428"/>
      <c r="D174" s="428"/>
      <c r="E174" s="428"/>
      <c r="F174" s="429"/>
      <c r="G174" s="173">
        <f>SUM(G175+G202+G226)</f>
        <v>0</v>
      </c>
      <c r="H174" s="173">
        <f>SUM(H175+H202+H226)</f>
        <v>4094.9700000000003</v>
      </c>
      <c r="I174" s="173">
        <f>SUM(I175+I202+I226)</f>
        <v>6392.07</v>
      </c>
      <c r="J174" s="173">
        <f>SUM(J175+J202+J226)</f>
        <v>0</v>
      </c>
      <c r="K174" s="173">
        <f>SUM(K175+K202)</f>
        <v>10487.04</v>
      </c>
    </row>
    <row r="175" spans="1:11" ht="15.75" x14ac:dyDescent="0.25">
      <c r="A175" s="172"/>
      <c r="B175" s="277" t="s">
        <v>165</v>
      </c>
      <c r="C175" s="277"/>
      <c r="D175" s="277"/>
      <c r="E175" s="277"/>
      <c r="F175" s="278"/>
      <c r="G175" s="138">
        <f>SUM(G177+G181+G186)</f>
        <v>0</v>
      </c>
      <c r="H175" s="138">
        <f>SUM(H177+H181+H185)</f>
        <v>4094.9700000000003</v>
      </c>
      <c r="I175" s="138">
        <f>SUM(I177+I181+I185)</f>
        <v>6392.07</v>
      </c>
      <c r="J175" s="138">
        <f>SUM(J177+J181+J186)</f>
        <v>0</v>
      </c>
      <c r="K175" s="138">
        <f>SUM(K177+K181+K185)</f>
        <v>10487.04</v>
      </c>
    </row>
    <row r="176" spans="1:11" ht="25.5" customHeight="1" x14ac:dyDescent="0.2">
      <c r="A176" s="419" t="s">
        <v>274</v>
      </c>
      <c r="B176" s="420"/>
      <c r="C176" s="421"/>
      <c r="D176" s="139"/>
      <c r="E176" s="139"/>
      <c r="F176" s="139"/>
      <c r="G176" s="140"/>
      <c r="H176" s="140"/>
      <c r="I176" s="140"/>
      <c r="J176" s="140"/>
      <c r="K176" s="140"/>
    </row>
    <row r="177" spans="1:13" ht="25.5" customHeight="1" x14ac:dyDescent="0.2">
      <c r="A177" s="422" t="s">
        <v>275</v>
      </c>
      <c r="B177" s="423"/>
      <c r="C177" s="424"/>
      <c r="D177" s="139"/>
      <c r="E177" s="139"/>
      <c r="F177" s="139"/>
      <c r="G177" s="141">
        <f>SUM(G179:G180)</f>
        <v>0</v>
      </c>
      <c r="H177" s="141">
        <f>SUM(H179:H180)</f>
        <v>1140</v>
      </c>
      <c r="I177" s="141">
        <f>SUM(I178)</f>
        <v>1599.96</v>
      </c>
      <c r="J177" s="141">
        <f>SUM(J178+J181)</f>
        <v>0</v>
      </c>
      <c r="K177" s="141">
        <f>K178</f>
        <v>2739.96</v>
      </c>
    </row>
    <row r="178" spans="1:13" ht="25.5" customHeight="1" x14ac:dyDescent="0.2">
      <c r="A178" s="422" t="s">
        <v>276</v>
      </c>
      <c r="B178" s="423"/>
      <c r="C178" s="424"/>
      <c r="D178" s="425" t="s">
        <v>107</v>
      </c>
      <c r="E178" s="426"/>
      <c r="F178" s="139"/>
      <c r="G178" s="142">
        <f>SUM(G179:G180)</f>
        <v>0</v>
      </c>
      <c r="H178" s="142">
        <f>SUM(H179:H180)</f>
        <v>1140</v>
      </c>
      <c r="I178" s="142">
        <f>SUM(I179:I180)</f>
        <v>1599.96</v>
      </c>
      <c r="J178" s="142">
        <f>SUM(J179:J180)</f>
        <v>0</v>
      </c>
      <c r="K178" s="143">
        <f>SUM(K179:K180)</f>
        <v>2739.96</v>
      </c>
    </row>
    <row r="179" spans="1:13" x14ac:dyDescent="0.2">
      <c r="A179" s="281" t="s">
        <v>278</v>
      </c>
      <c r="B179" s="139">
        <v>22</v>
      </c>
      <c r="C179" s="144" t="s">
        <v>108</v>
      </c>
      <c r="D179" s="145">
        <v>133.33000000000001</v>
      </c>
      <c r="E179" s="139">
        <v>12</v>
      </c>
      <c r="F179" s="144">
        <v>1</v>
      </c>
      <c r="G179" s="146">
        <v>0</v>
      </c>
      <c r="H179" s="145">
        <v>0</v>
      </c>
      <c r="I179" s="145">
        <f>D179*E179</f>
        <v>1599.96</v>
      </c>
      <c r="J179" s="145">
        <v>0</v>
      </c>
      <c r="K179" s="142">
        <f t="shared" ref="K179:K180" si="32">SUM(G179:J179)</f>
        <v>1599.96</v>
      </c>
      <c r="M179" s="149">
        <f>K177+K181+K185</f>
        <v>10487.04</v>
      </c>
    </row>
    <row r="180" spans="1:13" x14ac:dyDescent="0.2">
      <c r="A180" s="281" t="s">
        <v>277</v>
      </c>
      <c r="B180" s="139">
        <v>11</v>
      </c>
      <c r="C180" s="144" t="s">
        <v>108</v>
      </c>
      <c r="D180" s="145">
        <v>95</v>
      </c>
      <c r="E180" s="139">
        <v>12</v>
      </c>
      <c r="F180" s="144">
        <v>2</v>
      </c>
      <c r="G180" s="146">
        <v>0</v>
      </c>
      <c r="H180" s="145">
        <f>D180*E180</f>
        <v>1140</v>
      </c>
      <c r="I180" s="145">
        <v>0</v>
      </c>
      <c r="J180" s="145">
        <v>0</v>
      </c>
      <c r="K180" s="142">
        <f t="shared" si="32"/>
        <v>1140</v>
      </c>
    </row>
    <row r="181" spans="1:13" x14ac:dyDescent="0.2">
      <c r="A181" s="422" t="s">
        <v>280</v>
      </c>
      <c r="B181" s="423"/>
      <c r="C181" s="424"/>
      <c r="D181" s="139"/>
      <c r="E181" s="139"/>
      <c r="F181" s="139"/>
      <c r="G181" s="141">
        <f>SUM(G183:G184)</f>
        <v>0</v>
      </c>
      <c r="H181" s="141">
        <f>SUM(H183:H184)</f>
        <v>0</v>
      </c>
      <c r="I181" s="141">
        <f>SUM(I183:I184)</f>
        <v>2752.08</v>
      </c>
      <c r="J181" s="141">
        <f>SUM(J183:J184)</f>
        <v>0</v>
      </c>
      <c r="K181" s="141">
        <f>K182</f>
        <v>2752.08</v>
      </c>
    </row>
    <row r="182" spans="1:13" ht="24.75" customHeight="1" x14ac:dyDescent="0.2">
      <c r="A182" s="422" t="s">
        <v>281</v>
      </c>
      <c r="B182" s="423"/>
      <c r="C182" s="424"/>
      <c r="D182" s="425" t="s">
        <v>107</v>
      </c>
      <c r="E182" s="426"/>
      <c r="F182" s="139"/>
      <c r="G182" s="142">
        <f>SUM(G183:G184)</f>
        <v>0</v>
      </c>
      <c r="H182" s="142">
        <f>SUM(H183:H184)</f>
        <v>0</v>
      </c>
      <c r="I182" s="142">
        <f>SUM(I183:I184)</f>
        <v>2752.08</v>
      </c>
      <c r="J182" s="142">
        <f>SUM(J183:J184)</f>
        <v>0</v>
      </c>
      <c r="K182" s="143">
        <f>SUM(K183:K184)</f>
        <v>2752.08</v>
      </c>
    </row>
    <row r="183" spans="1:13" x14ac:dyDescent="0.2">
      <c r="A183" s="281" t="s">
        <v>279</v>
      </c>
      <c r="B183" s="139">
        <v>11</v>
      </c>
      <c r="C183" s="144" t="s">
        <v>108</v>
      </c>
      <c r="D183" s="145">
        <v>136</v>
      </c>
      <c r="E183" s="139">
        <v>12</v>
      </c>
      <c r="F183" s="144">
        <v>1</v>
      </c>
      <c r="G183" s="146">
        <v>0</v>
      </c>
      <c r="H183" s="145">
        <v>0</v>
      </c>
      <c r="I183" s="145">
        <f>D183*E183</f>
        <v>1632</v>
      </c>
      <c r="J183" s="145">
        <v>0</v>
      </c>
      <c r="K183" s="142">
        <f t="shared" ref="K183:K184" si="33">SUM(G183:J183)</f>
        <v>1632</v>
      </c>
    </row>
    <row r="184" spans="1:13" x14ac:dyDescent="0.2">
      <c r="A184" s="281" t="s">
        <v>243</v>
      </c>
      <c r="B184" s="139">
        <v>22</v>
      </c>
      <c r="C184" s="144" t="s">
        <v>108</v>
      </c>
      <c r="D184" s="145">
        <v>93.34</v>
      </c>
      <c r="E184" s="139">
        <v>12</v>
      </c>
      <c r="F184" s="144">
        <v>2</v>
      </c>
      <c r="G184" s="146">
        <v>0</v>
      </c>
      <c r="H184" s="145">
        <v>0</v>
      </c>
      <c r="I184" s="145">
        <f>D184*E184</f>
        <v>1120.08</v>
      </c>
      <c r="J184" s="145">
        <v>0</v>
      </c>
      <c r="K184" s="142">
        <f t="shared" si="33"/>
        <v>1120.08</v>
      </c>
    </row>
    <row r="185" spans="1:13" ht="39" customHeight="1" x14ac:dyDescent="0.2">
      <c r="A185" s="422" t="s">
        <v>282</v>
      </c>
      <c r="B185" s="423"/>
      <c r="C185" s="424"/>
      <c r="D185" s="139"/>
      <c r="E185" s="139"/>
      <c r="F185" s="139"/>
      <c r="G185" s="141">
        <f>SUM(G186+G191+G196)</f>
        <v>0</v>
      </c>
      <c r="H185" s="141">
        <f>SUM(H186+H191+H196)</f>
        <v>2954.9700000000003</v>
      </c>
      <c r="I185" s="141">
        <f>SUM(I186+I191+I196)</f>
        <v>2040.03</v>
      </c>
      <c r="J185" s="141">
        <f>SUM(J186+J191+J196+L183)</f>
        <v>0</v>
      </c>
      <c r="K185" s="141">
        <f>K186+K191+K196</f>
        <v>4995</v>
      </c>
    </row>
    <row r="186" spans="1:13" ht="24.75" customHeight="1" x14ac:dyDescent="0.2">
      <c r="A186" s="422" t="s">
        <v>283</v>
      </c>
      <c r="B186" s="423"/>
      <c r="C186" s="424"/>
      <c r="D186" s="425" t="s">
        <v>107</v>
      </c>
      <c r="E186" s="426"/>
      <c r="F186" s="139"/>
      <c r="G186" s="142">
        <f>SUM(G187:G188)</f>
        <v>0</v>
      </c>
      <c r="H186" s="142">
        <f>SUM(H187:H190)</f>
        <v>984.99</v>
      </c>
      <c r="I186" s="142">
        <f>SUM(I187:I190)</f>
        <v>680.01</v>
      </c>
      <c r="J186" s="142">
        <f>SUM(J187:J188)</f>
        <v>0</v>
      </c>
      <c r="K186" s="143">
        <f>SUM(K187:K190)</f>
        <v>1665</v>
      </c>
    </row>
    <row r="187" spans="1:13" x14ac:dyDescent="0.2">
      <c r="A187" s="281" t="s">
        <v>278</v>
      </c>
      <c r="B187" s="139">
        <v>22</v>
      </c>
      <c r="C187" s="144" t="s">
        <v>108</v>
      </c>
      <c r="D187" s="145">
        <v>133.33000000000001</v>
      </c>
      <c r="E187" s="139">
        <v>3</v>
      </c>
      <c r="F187" s="144">
        <v>1</v>
      </c>
      <c r="G187" s="146">
        <v>0</v>
      </c>
      <c r="H187" s="145">
        <v>0</v>
      </c>
      <c r="I187" s="145">
        <f>D187*E187</f>
        <v>399.99</v>
      </c>
      <c r="J187" s="145">
        <v>0</v>
      </c>
      <c r="K187" s="142">
        <f t="shared" ref="K187:K188" si="34">SUM(G187:J187)</f>
        <v>399.99</v>
      </c>
    </row>
    <row r="188" spans="1:13" x14ac:dyDescent="0.2">
      <c r="A188" s="281" t="s">
        <v>284</v>
      </c>
      <c r="B188" s="139">
        <v>22</v>
      </c>
      <c r="C188" s="144" t="s">
        <v>108</v>
      </c>
      <c r="D188" s="145">
        <v>93.34</v>
      </c>
      <c r="E188" s="139">
        <v>3</v>
      </c>
      <c r="F188" s="144">
        <v>1</v>
      </c>
      <c r="G188" s="146">
        <v>0</v>
      </c>
      <c r="H188" s="145">
        <f>D1880*E188</f>
        <v>0</v>
      </c>
      <c r="I188" s="145">
        <f>D188*E188</f>
        <v>280.02</v>
      </c>
      <c r="J188" s="145">
        <v>0</v>
      </c>
      <c r="K188" s="142">
        <f t="shared" si="34"/>
        <v>280.02</v>
      </c>
    </row>
    <row r="189" spans="1:13" x14ac:dyDescent="0.2">
      <c r="A189" s="281" t="s">
        <v>285</v>
      </c>
      <c r="B189" s="139">
        <v>11</v>
      </c>
      <c r="C189" s="144" t="s">
        <v>108</v>
      </c>
      <c r="D189" s="145">
        <v>95</v>
      </c>
      <c r="E189" s="139">
        <v>3</v>
      </c>
      <c r="F189" s="144">
        <v>2</v>
      </c>
      <c r="G189" s="146">
        <v>0</v>
      </c>
      <c r="H189" s="145">
        <f>D189*E189</f>
        <v>285</v>
      </c>
      <c r="I189" s="145">
        <v>0</v>
      </c>
      <c r="J189" s="145">
        <v>0</v>
      </c>
      <c r="K189" s="142">
        <f t="shared" ref="K189:K190" si="35">SUM(G189:J189)</f>
        <v>285</v>
      </c>
    </row>
    <row r="190" spans="1:13" x14ac:dyDescent="0.2">
      <c r="A190" s="281" t="s">
        <v>230</v>
      </c>
      <c r="B190" s="139">
        <v>29</v>
      </c>
      <c r="C190" s="144" t="s">
        <v>108</v>
      </c>
      <c r="D190" s="145">
        <v>233.33</v>
      </c>
      <c r="E190" s="139">
        <v>3</v>
      </c>
      <c r="F190" s="144">
        <v>2</v>
      </c>
      <c r="G190" s="146">
        <v>0</v>
      </c>
      <c r="H190" s="145">
        <f>D190*E190</f>
        <v>699.99</v>
      </c>
      <c r="I190" s="145">
        <v>0</v>
      </c>
      <c r="J190" s="145">
        <v>0</v>
      </c>
      <c r="K190" s="142">
        <f t="shared" si="35"/>
        <v>699.99</v>
      </c>
    </row>
    <row r="191" spans="1:13" ht="24.75" customHeight="1" x14ac:dyDescent="0.2">
      <c r="A191" s="422" t="s">
        <v>286</v>
      </c>
      <c r="B191" s="423"/>
      <c r="C191" s="424"/>
      <c r="D191" s="425" t="s">
        <v>107</v>
      </c>
      <c r="E191" s="426"/>
      <c r="F191" s="139"/>
      <c r="G191" s="142">
        <f>SUM(G192:G193)</f>
        <v>0</v>
      </c>
      <c r="H191" s="142">
        <f>SUM(H192:H195)</f>
        <v>984.99</v>
      </c>
      <c r="I191" s="142">
        <f>SUM(I192:I195)</f>
        <v>680.01</v>
      </c>
      <c r="J191" s="142">
        <f>SUM(J192:J193)</f>
        <v>0</v>
      </c>
      <c r="K191" s="143">
        <f>SUM(K192:K195)</f>
        <v>1665</v>
      </c>
    </row>
    <row r="192" spans="1:13" x14ac:dyDescent="0.2">
      <c r="A192" s="281" t="s">
        <v>278</v>
      </c>
      <c r="B192" s="139">
        <v>22</v>
      </c>
      <c r="C192" s="144" t="s">
        <v>108</v>
      </c>
      <c r="D192" s="145">
        <v>133.33000000000001</v>
      </c>
      <c r="E192" s="139">
        <v>3</v>
      </c>
      <c r="F192" s="144">
        <v>1</v>
      </c>
      <c r="G192" s="146">
        <v>0</v>
      </c>
      <c r="H192" s="145">
        <v>0</v>
      </c>
      <c r="I192" s="145">
        <f>D192*E192</f>
        <v>399.99</v>
      </c>
      <c r="J192" s="145">
        <v>0</v>
      </c>
      <c r="K192" s="142">
        <f t="shared" ref="K192:K195" si="36">SUM(G192:J192)</f>
        <v>399.99</v>
      </c>
    </row>
    <row r="193" spans="1:11" x14ac:dyDescent="0.2">
      <c r="A193" s="281" t="s">
        <v>284</v>
      </c>
      <c r="B193" s="139">
        <v>22</v>
      </c>
      <c r="C193" s="144" t="s">
        <v>108</v>
      </c>
      <c r="D193" s="145">
        <v>93.34</v>
      </c>
      <c r="E193" s="139">
        <v>3</v>
      </c>
      <c r="F193" s="144">
        <v>1</v>
      </c>
      <c r="G193" s="146">
        <v>0</v>
      </c>
      <c r="H193" s="145">
        <f>D1885*E193</f>
        <v>0</v>
      </c>
      <c r="I193" s="145">
        <f>D193*E193</f>
        <v>280.02</v>
      </c>
      <c r="J193" s="145">
        <v>0</v>
      </c>
      <c r="K193" s="142">
        <f t="shared" si="36"/>
        <v>280.02</v>
      </c>
    </row>
    <row r="194" spans="1:11" x14ac:dyDescent="0.2">
      <c r="A194" s="281" t="s">
        <v>285</v>
      </c>
      <c r="B194" s="139">
        <v>11</v>
      </c>
      <c r="C194" s="144" t="s">
        <v>108</v>
      </c>
      <c r="D194" s="145">
        <v>95</v>
      </c>
      <c r="E194" s="139">
        <v>3</v>
      </c>
      <c r="F194" s="144">
        <v>2</v>
      </c>
      <c r="G194" s="146">
        <v>0</v>
      </c>
      <c r="H194" s="145">
        <f>D194*E194</f>
        <v>285</v>
      </c>
      <c r="I194" s="145">
        <v>0</v>
      </c>
      <c r="J194" s="145">
        <v>0</v>
      </c>
      <c r="K194" s="142">
        <f t="shared" si="36"/>
        <v>285</v>
      </c>
    </row>
    <row r="195" spans="1:11" x14ac:dyDescent="0.2">
      <c r="A195" s="281" t="s">
        <v>230</v>
      </c>
      <c r="B195" s="139">
        <v>29</v>
      </c>
      <c r="C195" s="144" t="s">
        <v>108</v>
      </c>
      <c r="D195" s="145">
        <v>233.33</v>
      </c>
      <c r="E195" s="139">
        <v>3</v>
      </c>
      <c r="F195" s="144">
        <v>2</v>
      </c>
      <c r="G195" s="146">
        <v>0</v>
      </c>
      <c r="H195" s="145">
        <f>D195*E195</f>
        <v>699.99</v>
      </c>
      <c r="I195" s="145">
        <v>0</v>
      </c>
      <c r="J195" s="145">
        <v>0</v>
      </c>
      <c r="K195" s="142">
        <f t="shared" si="36"/>
        <v>699.99</v>
      </c>
    </row>
    <row r="196" spans="1:11" ht="25.5" customHeight="1" x14ac:dyDescent="0.2">
      <c r="A196" s="422" t="s">
        <v>287</v>
      </c>
      <c r="B196" s="423"/>
      <c r="C196" s="424"/>
      <c r="D196" s="425" t="s">
        <v>107</v>
      </c>
      <c r="E196" s="426"/>
      <c r="F196" s="139"/>
      <c r="G196" s="142">
        <f>SUM(G197:G198)</f>
        <v>0</v>
      </c>
      <c r="H196" s="142">
        <f>SUM(H197:H200)</f>
        <v>984.99</v>
      </c>
      <c r="I196" s="142">
        <f>SUM(I197:I200)</f>
        <v>680.01</v>
      </c>
      <c r="J196" s="142">
        <f>SUM(J197:J198)</f>
        <v>0</v>
      </c>
      <c r="K196" s="143">
        <f>SUM(K197:K200)</f>
        <v>1665</v>
      </c>
    </row>
    <row r="197" spans="1:11" x14ac:dyDescent="0.2">
      <c r="A197" s="281" t="s">
        <v>278</v>
      </c>
      <c r="B197" s="139">
        <v>22</v>
      </c>
      <c r="C197" s="144" t="s">
        <v>108</v>
      </c>
      <c r="D197" s="145">
        <v>133.33000000000001</v>
      </c>
      <c r="E197" s="139">
        <v>3</v>
      </c>
      <c r="F197" s="144">
        <v>1</v>
      </c>
      <c r="G197" s="146">
        <v>0</v>
      </c>
      <c r="H197" s="145">
        <v>0</v>
      </c>
      <c r="I197" s="145">
        <f>D197*E197</f>
        <v>399.99</v>
      </c>
      <c r="J197" s="145">
        <v>0</v>
      </c>
      <c r="K197" s="142">
        <f t="shared" ref="K197:K200" si="37">SUM(G197:J197)</f>
        <v>399.99</v>
      </c>
    </row>
    <row r="198" spans="1:11" ht="12.75" customHeight="1" x14ac:dyDescent="0.2">
      <c r="A198" s="281" t="s">
        <v>284</v>
      </c>
      <c r="B198" s="139">
        <v>22</v>
      </c>
      <c r="C198" s="144" t="s">
        <v>108</v>
      </c>
      <c r="D198" s="145">
        <v>93.34</v>
      </c>
      <c r="E198" s="139">
        <v>3</v>
      </c>
      <c r="F198" s="144">
        <v>1</v>
      </c>
      <c r="G198" s="146">
        <v>0</v>
      </c>
      <c r="H198" s="145">
        <f>D1890*E198</f>
        <v>0</v>
      </c>
      <c r="I198" s="145">
        <f>D198*E198</f>
        <v>280.02</v>
      </c>
      <c r="J198" s="145">
        <v>0</v>
      </c>
      <c r="K198" s="142">
        <f t="shared" si="37"/>
        <v>280.02</v>
      </c>
    </row>
    <row r="199" spans="1:11" x14ac:dyDescent="0.2">
      <c r="A199" s="281" t="s">
        <v>285</v>
      </c>
      <c r="B199" s="139">
        <v>11</v>
      </c>
      <c r="C199" s="144" t="s">
        <v>108</v>
      </c>
      <c r="D199" s="145">
        <v>95</v>
      </c>
      <c r="E199" s="139">
        <v>3</v>
      </c>
      <c r="F199" s="144">
        <v>2</v>
      </c>
      <c r="G199" s="146">
        <v>0</v>
      </c>
      <c r="H199" s="145">
        <f>D199*E199</f>
        <v>285</v>
      </c>
      <c r="I199" s="145">
        <v>0</v>
      </c>
      <c r="J199" s="145">
        <v>0</v>
      </c>
      <c r="K199" s="142">
        <f t="shared" si="37"/>
        <v>285</v>
      </c>
    </row>
    <row r="200" spans="1:11" x14ac:dyDescent="0.2">
      <c r="A200" s="281" t="s">
        <v>230</v>
      </c>
      <c r="B200" s="139">
        <v>29</v>
      </c>
      <c r="C200" s="144" t="s">
        <v>108</v>
      </c>
      <c r="D200" s="145">
        <v>233.33</v>
      </c>
      <c r="E200" s="139">
        <v>3</v>
      </c>
      <c r="F200" s="144">
        <v>2</v>
      </c>
      <c r="G200" s="146">
        <v>0</v>
      </c>
      <c r="H200" s="145">
        <f>D200*E200</f>
        <v>699.99</v>
      </c>
      <c r="I200" s="145">
        <v>0</v>
      </c>
      <c r="J200" s="145">
        <v>0</v>
      </c>
      <c r="K200" s="142">
        <f t="shared" si="37"/>
        <v>699.99</v>
      </c>
    </row>
  </sheetData>
  <mergeCells count="108">
    <mergeCell ref="A196:C196"/>
    <mergeCell ref="D196:E196"/>
    <mergeCell ref="A185:C185"/>
    <mergeCell ref="A186:C186"/>
    <mergeCell ref="D186:E186"/>
    <mergeCell ref="A191:C191"/>
    <mergeCell ref="D191:E191"/>
    <mergeCell ref="A177:C177"/>
    <mergeCell ref="A178:C178"/>
    <mergeCell ref="D178:E178"/>
    <mergeCell ref="A181:C181"/>
    <mergeCell ref="A182:C182"/>
    <mergeCell ref="D182:E182"/>
    <mergeCell ref="A176:C176"/>
    <mergeCell ref="A173:K173"/>
    <mergeCell ref="A174:F174"/>
    <mergeCell ref="A115:C115"/>
    <mergeCell ref="A116:C116"/>
    <mergeCell ref="D116:E116"/>
    <mergeCell ref="A107:F107"/>
    <mergeCell ref="A109:C109"/>
    <mergeCell ref="A110:C110"/>
    <mergeCell ref="A111:C111"/>
    <mergeCell ref="D111:E111"/>
    <mergeCell ref="A125:C125"/>
    <mergeCell ref="D125:E125"/>
    <mergeCell ref="A120:C120"/>
    <mergeCell ref="A121:C121"/>
    <mergeCell ref="D121:E121"/>
    <mergeCell ref="A130:C130"/>
    <mergeCell ref="D130:E130"/>
    <mergeCell ref="A146:C146"/>
    <mergeCell ref="A147:C147"/>
    <mergeCell ref="D147:E147"/>
    <mergeCell ref="A144:C144"/>
    <mergeCell ref="D144:E144"/>
    <mergeCell ref="A143:C143"/>
    <mergeCell ref="A95:C95"/>
    <mergeCell ref="A96:C96"/>
    <mergeCell ref="A81:C81"/>
    <mergeCell ref="D81:E81"/>
    <mergeCell ref="A88:C88"/>
    <mergeCell ref="D88:E88"/>
    <mergeCell ref="A91:C91"/>
    <mergeCell ref="D91:E91"/>
    <mergeCell ref="A106:K106"/>
    <mergeCell ref="A97:C97"/>
    <mergeCell ref="D97:E97"/>
    <mergeCell ref="A101:C101"/>
    <mergeCell ref="D101:E101"/>
    <mergeCell ref="A80:C80"/>
    <mergeCell ref="A61:F61"/>
    <mergeCell ref="A62:C62"/>
    <mergeCell ref="A63:C63"/>
    <mergeCell ref="A64:C64"/>
    <mergeCell ref="D64:E64"/>
    <mergeCell ref="A68:C68"/>
    <mergeCell ref="D68:E68"/>
    <mergeCell ref="A74:C74"/>
    <mergeCell ref="A75:C75"/>
    <mergeCell ref="D75:E75"/>
    <mergeCell ref="A35:C35"/>
    <mergeCell ref="D35:E35"/>
    <mergeCell ref="A44:C44"/>
    <mergeCell ref="D44:E44"/>
    <mergeCell ref="A60:K60"/>
    <mergeCell ref="A47:C47"/>
    <mergeCell ref="A48:C48"/>
    <mergeCell ref="D48:E48"/>
    <mergeCell ref="A52:C52"/>
    <mergeCell ref="A53:C53"/>
    <mergeCell ref="D53:E53"/>
    <mergeCell ref="A57:C57"/>
    <mergeCell ref="A56:C56"/>
    <mergeCell ref="D57:E57"/>
    <mergeCell ref="A30:C30"/>
    <mergeCell ref="D30:E30"/>
    <mergeCell ref="A3:K3"/>
    <mergeCell ref="A4:F4"/>
    <mergeCell ref="A5:C5"/>
    <mergeCell ref="A6:C6"/>
    <mergeCell ref="A7:C7"/>
    <mergeCell ref="D7:E7"/>
    <mergeCell ref="A14:C14"/>
    <mergeCell ref="A15:C15"/>
    <mergeCell ref="D15:E15"/>
    <mergeCell ref="A22:C22"/>
    <mergeCell ref="D22:E22"/>
    <mergeCell ref="A136:F136"/>
    <mergeCell ref="A137:C137"/>
    <mergeCell ref="A138:C138"/>
    <mergeCell ref="A139:C139"/>
    <mergeCell ref="D139:E139"/>
    <mergeCell ref="A169:C169"/>
    <mergeCell ref="D169:E169"/>
    <mergeCell ref="A151:C151"/>
    <mergeCell ref="D151:E151"/>
    <mergeCell ref="A155:C155"/>
    <mergeCell ref="D155:E155"/>
    <mergeCell ref="A168:C168"/>
    <mergeCell ref="A165:C165"/>
    <mergeCell ref="A166:C166"/>
    <mergeCell ref="D166:E166"/>
    <mergeCell ref="A160:F160"/>
    <mergeCell ref="A161:C161"/>
    <mergeCell ref="A162:C162"/>
    <mergeCell ref="A163:C163"/>
    <mergeCell ref="D163:E163"/>
  </mergeCells>
  <pageMargins left="1.26" right="0.7" top="0.75" bottom="0.75" header="0.3" footer="0.3"/>
  <pageSetup scale="70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13"/>
  <sheetViews>
    <sheetView tabSelected="1" workbookViewId="0">
      <selection activeCell="F18" sqref="F18"/>
    </sheetView>
  </sheetViews>
  <sheetFormatPr baseColWidth="10" defaultRowHeight="12.75" x14ac:dyDescent="0.2"/>
  <cols>
    <col min="1" max="1" width="11.42578125" customWidth="1"/>
    <col min="2" max="2" width="22.7109375" customWidth="1"/>
    <col min="3" max="3" width="15.7109375" customWidth="1"/>
    <col min="4" max="4" width="11.42578125" customWidth="1"/>
    <col min="5" max="5" width="15.28515625" customWidth="1"/>
    <col min="6" max="6" width="16.42578125" customWidth="1"/>
    <col min="7" max="7" width="12.7109375" bestFit="1" customWidth="1"/>
  </cols>
  <sheetData>
    <row r="2" spans="2:7" ht="18.75" customHeight="1" x14ac:dyDescent="0.2">
      <c r="B2" s="1"/>
      <c r="C2" s="183" t="s">
        <v>290</v>
      </c>
      <c r="D2" s="183"/>
      <c r="E2" s="183"/>
      <c r="F2" s="183"/>
    </row>
    <row r="3" spans="2:7" x14ac:dyDescent="0.2">
      <c r="B3" s="1"/>
      <c r="C3" s="183" t="s">
        <v>176</v>
      </c>
      <c r="D3" s="183"/>
      <c r="E3" s="183"/>
      <c r="F3" s="183"/>
    </row>
    <row r="5" spans="2:7" ht="12" customHeight="1" x14ac:dyDescent="0.2">
      <c r="B5" s="262"/>
      <c r="C5" s="263"/>
      <c r="D5" s="263"/>
      <c r="E5" s="263"/>
      <c r="F5" s="263" t="s">
        <v>172</v>
      </c>
      <c r="G5" s="263"/>
    </row>
    <row r="6" spans="2:7" ht="11.25" customHeight="1" x14ac:dyDescent="0.2">
      <c r="B6" s="264" t="s">
        <v>167</v>
      </c>
      <c r="C6" s="265" t="s">
        <v>168</v>
      </c>
      <c r="D6" s="265" t="s">
        <v>169</v>
      </c>
      <c r="E6" s="265" t="s">
        <v>170</v>
      </c>
      <c r="F6" s="265" t="s">
        <v>171</v>
      </c>
      <c r="G6" s="265" t="s">
        <v>173</v>
      </c>
    </row>
    <row r="7" spans="2:7" x14ac:dyDescent="0.2">
      <c r="B7" s="182" t="s">
        <v>174</v>
      </c>
      <c r="C7" s="190">
        <v>5200</v>
      </c>
      <c r="D7" s="188">
        <v>5311.66</v>
      </c>
      <c r="E7" s="188">
        <v>93195.430000000022</v>
      </c>
      <c r="F7" s="188">
        <v>2040.1</v>
      </c>
      <c r="G7" s="186">
        <f>SUM(C7:F7)</f>
        <v>105747.19000000003</v>
      </c>
    </row>
    <row r="8" spans="2:7" x14ac:dyDescent="0.2">
      <c r="B8" s="144" t="s">
        <v>270</v>
      </c>
      <c r="C8" s="189">
        <v>1800</v>
      </c>
      <c r="D8" s="189">
        <v>285</v>
      </c>
      <c r="E8" s="187">
        <v>22542.58</v>
      </c>
      <c r="F8" s="187">
        <v>1738.48</v>
      </c>
      <c r="G8" s="186">
        <f t="shared" ref="G8:G10" si="0">SUM(C8:F8)</f>
        <v>26366.06</v>
      </c>
    </row>
    <row r="9" spans="2:7" x14ac:dyDescent="0.2">
      <c r="B9" s="144" t="s">
        <v>175</v>
      </c>
      <c r="C9" s="187">
        <v>0</v>
      </c>
      <c r="D9" s="187">
        <v>1710</v>
      </c>
      <c r="E9" s="187">
        <v>56852.42</v>
      </c>
      <c r="F9" s="187">
        <v>10000</v>
      </c>
      <c r="G9" s="186">
        <f>SUM(C9:F9)</f>
        <v>68562.42</v>
      </c>
    </row>
    <row r="10" spans="2:7" x14ac:dyDescent="0.2">
      <c r="B10" s="281" t="s">
        <v>288</v>
      </c>
      <c r="C10" s="187">
        <v>0</v>
      </c>
      <c r="D10" s="187">
        <v>4094.9700000000003</v>
      </c>
      <c r="E10" s="187">
        <v>6392.07</v>
      </c>
      <c r="F10" s="187">
        <v>0</v>
      </c>
      <c r="G10" s="186">
        <f t="shared" si="0"/>
        <v>10487.04</v>
      </c>
    </row>
    <row r="11" spans="2:7" x14ac:dyDescent="0.2">
      <c r="B11" s="184" t="s">
        <v>177</v>
      </c>
      <c r="C11" s="185"/>
      <c r="D11" s="185"/>
      <c r="E11" s="185"/>
      <c r="F11" s="258"/>
      <c r="G11" s="309">
        <f>SUM(G7:G10)</f>
        <v>211162.71000000005</v>
      </c>
    </row>
    <row r="13" spans="2:7" x14ac:dyDescent="0.2">
      <c r="C13" s="441"/>
      <c r="D13" s="442"/>
      <c r="E13" s="442"/>
      <c r="F13" s="442"/>
    </row>
  </sheetData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Proteccion y control</vt:lpstr>
      <vt:lpstr>Manejo de recursos</vt:lpstr>
      <vt:lpstr>Administración</vt:lpstr>
      <vt:lpstr>Uso Publico</vt:lpstr>
      <vt:lpstr>Presupuesto</vt:lpstr>
      <vt:lpstr>PRESUPUESTO IDEAL </vt:lpstr>
      <vt:lpstr>Administración!Área_de_impresión</vt:lpstr>
      <vt:lpstr>'Manejo de recursos'!Área_de_impresión</vt:lpstr>
      <vt:lpstr>'Uso Publico'!Área_de_impresión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Pao Cutzal</cp:lastModifiedBy>
  <cp:lastPrinted>2021-05-05T15:23:55Z</cp:lastPrinted>
  <dcterms:created xsi:type="dcterms:W3CDTF">2001-01-15T17:49:33Z</dcterms:created>
  <dcterms:modified xsi:type="dcterms:W3CDTF">2021-05-26T19:29:01Z</dcterms:modified>
</cp:coreProperties>
</file>