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OA LA MONTAÑITA SANTIAGO CHIMAL 2021\"/>
    </mc:Choice>
  </mc:AlternateContent>
  <xr:revisionPtr revIDLastSave="0" documentId="8_{12081D39-C4ED-4E7B-8090-F60D7D847D6A}" xr6:coauthVersionLast="45" xr6:coauthVersionMax="45" xr10:uidLastSave="{00000000-0000-0000-0000-000000000000}"/>
  <bookViews>
    <workbookView xWindow="-120" yWindow="-120" windowWidth="20730" windowHeight="11160" tabRatio="804" firstSheet="3" activeTab="3" xr2:uid="{00000000-000D-0000-FFFF-FFFF00000000}"/>
  </bookViews>
  <sheets>
    <sheet name="PORTADA " sheetId="19" r:id="rId1"/>
    <sheet name="Proteccion y control" sheetId="1" r:id="rId2"/>
    <sheet name="Conservación de RN y Manejo RN " sheetId="15" r:id="rId3"/>
    <sheet name="Investigación y Monitoreo" sheetId="2" r:id="rId4"/>
    <sheet name="Uso Público" sheetId="18" r:id="rId5"/>
    <sheet name="Ordenamiento terr. y Administra" sheetId="22" r:id="rId6"/>
    <sheet name="PRESUPUESTO IDEAL 2021" sheetId="13" r:id="rId7"/>
  </sheets>
  <definedNames>
    <definedName name="_xlnm.Print_Area" localSheetId="3">'Investigación y Monitoreo'!$A$1:$AA$15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3" l="1"/>
  <c r="D13" i="13"/>
  <c r="T13" i="22"/>
  <c r="V13" i="22"/>
  <c r="X13" i="22"/>
  <c r="AA13" i="22"/>
  <c r="AA14" i="22" s="1"/>
  <c r="T14" i="22"/>
  <c r="V14" i="22"/>
  <c r="X14" i="22"/>
  <c r="Z14" i="22"/>
  <c r="AA24" i="22"/>
  <c r="T25" i="22"/>
  <c r="X25" i="22"/>
  <c r="Z25" i="22"/>
  <c r="AA25" i="22"/>
  <c r="T24" i="15"/>
  <c r="V24" i="15"/>
  <c r="X24" i="15"/>
  <c r="AA24" i="15"/>
  <c r="T25" i="15"/>
  <c r="V25" i="15"/>
  <c r="X25" i="15"/>
  <c r="Z25" i="15"/>
  <c r="AA25" i="15" s="1"/>
  <c r="F10" i="13"/>
  <c r="E10" i="13"/>
  <c r="H10" i="13" s="1"/>
  <c r="D10" i="13"/>
  <c r="H13" i="13" l="1"/>
  <c r="D24" i="13" s="1"/>
  <c r="AA14" i="2" l="1"/>
  <c r="X15" i="15"/>
  <c r="Z15" i="15"/>
  <c r="AA18" i="1"/>
  <c r="Z18" i="18" l="1"/>
  <c r="Z18" i="1"/>
  <c r="V15" i="1"/>
  <c r="V16" i="18" l="1"/>
  <c r="V17" i="1"/>
  <c r="T17" i="1"/>
  <c r="G11" i="13" l="1"/>
  <c r="Z15" i="2"/>
  <c r="G8" i="13" s="1"/>
  <c r="AA16" i="1"/>
  <c r="G7" i="13"/>
  <c r="G12" i="13"/>
  <c r="F11" i="13"/>
  <c r="E11" i="13"/>
  <c r="X17" i="18"/>
  <c r="V17" i="18"/>
  <c r="V18" i="18" s="1"/>
  <c r="E12" i="13" s="1"/>
  <c r="T17" i="18"/>
  <c r="T16" i="18"/>
  <c r="AA16" i="18" s="1"/>
  <c r="T14" i="18"/>
  <c r="X16" i="18"/>
  <c r="X15" i="18"/>
  <c r="T15" i="18"/>
  <c r="AA15" i="18" s="1"/>
  <c r="X14" i="18"/>
  <c r="X18" i="18" s="1"/>
  <c r="F12" i="13" s="1"/>
  <c r="X14" i="2"/>
  <c r="X15" i="2" s="1"/>
  <c r="F8" i="13" s="1"/>
  <c r="V14" i="2"/>
  <c r="V15" i="2" s="1"/>
  <c r="E8" i="13" s="1"/>
  <c r="T14" i="2"/>
  <c r="V14" i="15"/>
  <c r="V15" i="15" s="1"/>
  <c r="E9" i="13" s="1"/>
  <c r="T14" i="15"/>
  <c r="T15" i="15" s="1"/>
  <c r="X17" i="1"/>
  <c r="AA17" i="1" s="1"/>
  <c r="X15" i="1"/>
  <c r="T15" i="1"/>
  <c r="AA15" i="1" s="1"/>
  <c r="T14" i="1"/>
  <c r="AA14" i="1" s="1"/>
  <c r="X14" i="1"/>
  <c r="V14" i="1"/>
  <c r="D9" i="13" l="1"/>
  <c r="AA15" i="15"/>
  <c r="AA14" i="15"/>
  <c r="AA17" i="18"/>
  <c r="T15" i="2"/>
  <c r="D8" i="13" s="1"/>
  <c r="D11" i="13"/>
  <c r="AA14" i="18"/>
  <c r="T18" i="18"/>
  <c r="X13" i="1"/>
  <c r="V13" i="1"/>
  <c r="T13" i="1"/>
  <c r="T18" i="1" s="1"/>
  <c r="X18" i="1" l="1"/>
  <c r="F7" i="13" s="1"/>
  <c r="AA18" i="18"/>
  <c r="D12" i="13"/>
  <c r="V18" i="1"/>
  <c r="E7" i="13" s="1"/>
  <c r="AA13" i="1"/>
  <c r="D7" i="13"/>
  <c r="H11" i="13"/>
  <c r="D22" i="13" s="1"/>
  <c r="H9" i="13"/>
  <c r="H14" i="13" l="1"/>
  <c r="D20" i="13"/>
  <c r="H7" i="13"/>
  <c r="AA15" i="2"/>
  <c r="H12" i="13" l="1"/>
  <c r="D23" i="13" s="1"/>
  <c r="H8" i="13"/>
  <c r="D19" i="13" s="1"/>
  <c r="D18" i="13"/>
</calcChain>
</file>

<file path=xl/sharedStrings.xml><?xml version="1.0" encoding="utf-8"?>
<sst xmlns="http://schemas.openxmlformats.org/spreadsheetml/2006/main" count="454" uniqueCount="159">
  <si>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</si>
  <si>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</si>
  <si>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</si>
  <si>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</si>
  <si>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</si>
  <si>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</si>
  <si>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</si>
  <si>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</si>
  <si>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</si>
  <si>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</si>
  <si>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</si>
  <si>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Financiamiento</t>
  </si>
  <si>
    <t>TOTAL</t>
  </si>
  <si>
    <t>No.</t>
  </si>
  <si>
    <t>Meses</t>
  </si>
  <si>
    <t>Monto</t>
  </si>
  <si>
    <t>CONSEJO NACIONAL DE AREAS PROTEGIDAS -CONAP-</t>
  </si>
  <si>
    <t>1. Línea de acción: .</t>
  </si>
  <si>
    <t xml:space="preserve">2. Programa: </t>
  </si>
  <si>
    <t xml:space="preserve">4. Resultado esperado: </t>
  </si>
  <si>
    <t>Ubicación Geográfica</t>
  </si>
  <si>
    <t>Código</t>
  </si>
  <si>
    <t>Área Protegida</t>
  </si>
  <si>
    <t>CONAP</t>
  </si>
  <si>
    <t>Investigación y Monitoreo</t>
  </si>
  <si>
    <t>1.1.</t>
  </si>
  <si>
    <t>X</t>
  </si>
  <si>
    <t>1. Línea de acción: Conservación del área protegida y su biodiversidad.</t>
  </si>
  <si>
    <t>Conservación del Área Protegida y su Biodiversidad</t>
  </si>
  <si>
    <t xml:space="preserve">Área Protegida </t>
  </si>
  <si>
    <t xml:space="preserve">Código </t>
  </si>
  <si>
    <t xml:space="preserve">PROGRAMA </t>
  </si>
  <si>
    <t>total (Q)</t>
  </si>
  <si>
    <t>Protección y Control</t>
  </si>
  <si>
    <t>Listado de participantes, fotografias, informe</t>
  </si>
  <si>
    <t>COMUNIDAD</t>
  </si>
  <si>
    <t>MUNICIPALIDAD</t>
  </si>
  <si>
    <t>Verificadores</t>
  </si>
  <si>
    <t>Técnico Forestal Municipal</t>
  </si>
  <si>
    <t>GRAN TOTAL</t>
  </si>
  <si>
    <t>OTRAS INSTITUCIONES</t>
  </si>
  <si>
    <t>Comunidad</t>
  </si>
  <si>
    <t>2. Programa: Investigacion y Monitoreo</t>
  </si>
  <si>
    <t>Crear las normas necesarias para el manejo de los recursos naturales con énfasis en su capacidad de uso a efecto de mantener la representatividad de flora y fauna silvestre del lugar.</t>
  </si>
  <si>
    <t>Otras Instituciones</t>
  </si>
  <si>
    <t xml:space="preserve"> CONAP</t>
  </si>
  <si>
    <t>1. Línea de acción: Conservación de la biodiversidad del área protegida.</t>
  </si>
  <si>
    <t>2. Programa: Conservación de Recursos Naturales</t>
  </si>
  <si>
    <t>Otras insticuciones</t>
  </si>
  <si>
    <t>Ordenamiento territorial y conflictividad agraria</t>
  </si>
  <si>
    <t>comunidad</t>
  </si>
  <si>
    <t>Municipalidad</t>
  </si>
  <si>
    <t>Otras instituciones</t>
  </si>
  <si>
    <t>2. Programa: Uso Publico</t>
  </si>
  <si>
    <t>3. Sub programa: Educación ambiental y cultural</t>
  </si>
  <si>
    <t>Técnico forestal municipal, CONAP</t>
  </si>
  <si>
    <t>Comunidades aledañas al área protegida</t>
  </si>
  <si>
    <t>Área Protegida y comunidades</t>
  </si>
  <si>
    <t xml:space="preserve">Realizar acciones de conservacion del Parque Regional Municipal </t>
  </si>
  <si>
    <t>Informe de divulgacion a escuelas, institutos, asambleas comunitarias.</t>
  </si>
  <si>
    <t>Divulgacion de la importancia del Medio Ambiente.</t>
  </si>
  <si>
    <t>Listado de participantes</t>
  </si>
  <si>
    <t>1. Línea de acción: Conservación del área protegida</t>
  </si>
  <si>
    <t>2. Programa: Protección y control</t>
  </si>
  <si>
    <t>Fotografías, informe</t>
  </si>
  <si>
    <t>Mapa elaborado e impreso</t>
  </si>
  <si>
    <t>Fotografías, informe de la actividad</t>
  </si>
  <si>
    <t>Se tiene delimitado el área para tener mejor certeza de los límites</t>
  </si>
  <si>
    <t>Conservación de RRNN</t>
  </si>
  <si>
    <t>Ordenamiento Territorial</t>
  </si>
  <si>
    <t>Uso Público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</si>
  <si>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</si>
  <si>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</si>
  <si>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</si>
  <si>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</si>
  <si>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</si>
  <si>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</si>
  <si>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</si>
  <si>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</si>
  <si>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</si>
  <si>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</si>
  <si>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</si>
  <si>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</si>
  <si>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CONSEJO NACIONAL DE ÁREAS PROTEGIDAS -CONAP-</t>
  </si>
  <si>
    <t>PLAN OPERATIVO ANUAL 2021</t>
  </si>
  <si>
    <t>Resultado Esperado 2,021</t>
  </si>
  <si>
    <t>Técnico Forestal Municipal/ CONAP</t>
  </si>
  <si>
    <t xml:space="preserve">Fotrografias, boletas e informes </t>
  </si>
  <si>
    <t xml:space="preserve">Fotrografias, rótulos </t>
  </si>
  <si>
    <t xml:space="preserve">Divulgación de las actividaedes realizadas en el Área Protegida </t>
  </si>
  <si>
    <t>Cabecera Municipal</t>
  </si>
  <si>
    <t xml:space="preserve">Técnico forestal municipal </t>
  </si>
  <si>
    <t xml:space="preserve">Presentaciones y fotografias </t>
  </si>
  <si>
    <t>PRESUPUESTO IDEAL PARA EL AÑO 2021</t>
  </si>
  <si>
    <t xml:space="preserve">Otras Instituciones </t>
  </si>
  <si>
    <t>Un plan elaborado y ejecutado para la prenvencion y control de incendios forestales a traves de reuniones con COCODES de las comunidades aledañas al área</t>
  </si>
  <si>
    <t>Técnico Forestal Municipal/ Municipalidad</t>
  </si>
  <si>
    <t>PARQUE REGIONAL MUNICIPAL "LA MONTAÑITA"</t>
  </si>
  <si>
    <t xml:space="preserve">Tecnico Forestal </t>
  </si>
  <si>
    <t xml:space="preserve">Oficios de gestion </t>
  </si>
  <si>
    <t>PARQUE REGIONAL MUNICIPAL LA MONTAÑITA</t>
  </si>
  <si>
    <t>Fortalecer las actividades de protección del área protegida</t>
  </si>
  <si>
    <t xml:space="preserve">guardabosques, comunidades aledañas, municipalidad/ CONAP </t>
  </si>
  <si>
    <t>Identificación de aves nativas y migratorias en el Área Protegida  La montañita</t>
  </si>
  <si>
    <t>Técnico forestal municipal/ CONAP</t>
  </si>
  <si>
    <t>Divulgación de las caracteristicas del área protegida y la riqueza de flora y fauna</t>
  </si>
  <si>
    <t>4. Resultado esperado: Lograr la Protección y conservación de  la biodiversidad existente dentro del área protegida Parque Regional Municipal La Montañita</t>
  </si>
  <si>
    <t>PARQUE REGIONAL MUNICIPAL "LA MONTAÑITA" SATIAGO CHIMALTENANGO, HUEHUTENANGO</t>
  </si>
  <si>
    <t>3. Sub programas: Prevención, Control y Vigilancia</t>
  </si>
  <si>
    <t>1.1.1. Elaboración del  plan municipal de prevención y control de incendios forestales para la temporada 2021.</t>
  </si>
  <si>
    <t>1.2.1. Capacitar a los COCODES sobre el tema de control y liquidación de incendios forestales</t>
  </si>
  <si>
    <t>1.3.1. Patrullajes de control y vigilancia para prevenir talas ilegales, caza de animales silvestres, invasión, incendios forestaes y otras actividades que afecte la integridad del bosque</t>
  </si>
  <si>
    <t xml:space="preserve">1.4.1. Gestion de 2 guardabosques para el área protegida </t>
  </si>
  <si>
    <t>Se disminuye la tala ilicita y la caza en el Área Protegida y comunidades aledañas</t>
  </si>
  <si>
    <t xml:space="preserve">Comunidades aledañas al área protegida se involucran en el control, combate y liquidación de incendios forestales </t>
  </si>
  <si>
    <t>1.5.1. Establecimiento de ronda perimetral en el  Área Protegida por los comunitarios</t>
  </si>
  <si>
    <t xml:space="preserve">Se protege el área de incendios forestales a travez de rondas corta fuegos </t>
  </si>
  <si>
    <t>Objetivo 1. Elaborar y ejecutar acciónes y/o actividades que promuevan la conservacion y protección del área protegida.</t>
  </si>
  <si>
    <t>documento del plan de prevención y control de incendios forestales</t>
  </si>
  <si>
    <t>3. Sub programa: Servicios ambientales</t>
  </si>
  <si>
    <t xml:space="preserve">Se cuenta con el registro de fuentes de agua dentro del Área Protegida </t>
  </si>
  <si>
    <t>4. Resultado esperado: Se cuenta con informacion geografica respecto al potencial hidrico del área protegida.</t>
  </si>
  <si>
    <t>1.1.1. Elaborar un mapa de ubicación de fuentes de agua dentro del área protegida</t>
  </si>
  <si>
    <t>Objetivo 1. Georeferenciar los nacimientos de agua dentro del área protegida</t>
  </si>
  <si>
    <t>2. Programa: Manejo de Recursos Naturales</t>
  </si>
  <si>
    <t>3. Sub programa: Manejo forestal</t>
  </si>
  <si>
    <t>4. Resultado esperado: Se recupera la cobertura forestal en espacios desprovistos de bosque dentro del área protegida.</t>
  </si>
  <si>
    <t>Objetivo 1. Recuperar la cobertura forestal dentro del área protegida con especies locales.</t>
  </si>
  <si>
    <t>1.1.1. Realizar una reforestación en espacios sin cobertura forestal dentro del Área Protegidas, con especies nativas</t>
  </si>
  <si>
    <t>Se contribuye a la recuperación de las áreas desprovistas de vegetación en el Área Protegida</t>
  </si>
  <si>
    <t>3. Sub -programa: Monitoreo</t>
  </si>
  <si>
    <t>4. Resultado esperado:   Se cuenta con información de la biodiversidad presente en el área como información base para futuras investigaciónes.</t>
  </si>
  <si>
    <t>Objetivo 1. Conocer e identificar el listado de las especies en peligro de extinción en el Parque Regional Municipal " La Montañita".</t>
  </si>
  <si>
    <t xml:space="preserve">1.1. </t>
  </si>
  <si>
    <t>1.1.1. Monitoreos biológicos para identificar aves mediante el uso de transectos</t>
  </si>
  <si>
    <t>Objetivo 1. Lograr la concientización a la población sobre la importancia de proteccion de las áreas protegidas y su biodiversidad.</t>
  </si>
  <si>
    <t>4. Resultado esperado:  La poblacion local es concientizada  sobre la importancia de conservación y protección de la diversidad biologica y las áreas protegidas.</t>
  </si>
  <si>
    <t>1.1.1. Elaboración de un plan de divulgación y concientización dirigido a la población para la conservacion del área (Plan de educación ambiental)</t>
  </si>
  <si>
    <t>1.2.1. Un evento de sensibilización de las escuelas de las comunidades de La Montañita y Tiwitz, como conmemoración de un día alusivo al medio ambiente</t>
  </si>
  <si>
    <t>1.3.1. Divulgación ante el COMUDE sobre las actividades que se realizan dentro del Área Protegida</t>
  </si>
  <si>
    <t xml:space="preserve">1.4.1. Elaboración de 2 rótulos, 1 trifoliar del área protegida </t>
  </si>
  <si>
    <t>3. Sub-programa:</t>
  </si>
  <si>
    <t>Tenencia de la tierra</t>
  </si>
  <si>
    <t xml:space="preserve">1.1.1.delimitacion de monjones del área protegida con pilares de cemento </t>
  </si>
  <si>
    <t>Objetivo 1. Delimitar y demarcar el área protegida para su correcta administración</t>
  </si>
  <si>
    <t>Administración</t>
  </si>
  <si>
    <t xml:space="preserve">3. Sub programa: </t>
  </si>
  <si>
    <t>Sostenibilidad financiera</t>
  </si>
  <si>
    <t>Se cuenta con un presupuesto anual para la administración y manejo del área</t>
  </si>
  <si>
    <t xml:space="preserve"> Objetivo 1. Gestionar fondos para el manejo y la administración del área protegida</t>
  </si>
  <si>
    <t>1.1.1.  Elaboración y gestión del presupuesto anual 2022  para el manejo y administración del área protegida.</t>
  </si>
  <si>
    <t>Municipalidad y otras instituciónes</t>
  </si>
  <si>
    <t>Otras instituciónes</t>
  </si>
  <si>
    <t>Fotografías documento del presupuesto</t>
  </si>
  <si>
    <t>Se cuenta con fondos para el manejo y administración del área protegida</t>
  </si>
  <si>
    <t>Manejo de RR NN</t>
  </si>
  <si>
    <t xml:space="preserve">Administración </t>
  </si>
  <si>
    <t>MUNICIPALIDAD DE SANTIAGO CHIMALTENANGO</t>
  </si>
  <si>
    <t>4. 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</si>
</sst>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[$Q-100A]#,##0.00"/>
    <numFmt numFmtId="166" formatCode="_([$Q-100A]* #,##0.00_);_([$Q-100A]* \(#,##0.00\);_([$Q-100A]* &quot;-&quot;??_);_(@_)"/>
    <numFmt numFmtId="167" formatCode="&quot;Q&quot;#,##0.00_);[Red]\(&quot;Q&quot;#,##0.00\)"/>
    <numFmt numFmtId="168" formatCode="&quot;Q&quot;#,##0.00"/>
  </numFmts>
  <fonts count="2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i/>
      <sz val="10"/>
      <name val="Arial"/>
      <family val="2"/>
    </font>
    <font>
      <i/>
      <sz val="8"/>
      <color theme="3" tint="-0.499984740745262"/>
      <name val="Arial"/>
      <family val="2"/>
    </font>
    <font>
      <i/>
      <sz val="12"/>
      <color theme="3" tint="-0.499984740745262"/>
      <name val="Arial"/>
      <family val="2"/>
    </font>
    <font>
      <sz val="12"/>
      <color theme="3" tint="-0.49998474074526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indexed="64"/>
      </bottom>
      <diagonal/>
    </border>
    <border>
      <left/>
      <right/>
      <top style="thin">
        <color theme="3" tint="-0.499984740745262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21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justify"/>
    </xf>
    <xf numFmtId="0" fontId="6" fillId="0" borderId="0" xfId="0" applyFont="1" applyAlignment="1">
      <alignment vertical="justify"/>
    </xf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65" fontId="8" fillId="0" borderId="0" xfId="0" applyNumberFormat="1" applyFont="1" applyBorder="1"/>
    <xf numFmtId="0" fontId="8" fillId="0" borderId="0" xfId="0" applyFont="1" applyBorder="1" applyAlignment="1">
      <alignment vertical="justify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5" fillId="0" borderId="1" xfId="0" applyFont="1" applyBorder="1"/>
    <xf numFmtId="0" fontId="12" fillId="0" borderId="1" xfId="0" applyFont="1" applyBorder="1"/>
    <xf numFmtId="0" fontId="13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justify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justify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 vertical="justify"/>
    </xf>
    <xf numFmtId="49" fontId="8" fillId="2" borderId="6" xfId="0" applyNumberFormat="1" applyFont="1" applyFill="1" applyBorder="1" applyAlignment="1">
      <alignment vertical="top" wrapText="1"/>
    </xf>
    <xf numFmtId="49" fontId="5" fillId="0" borderId="7" xfId="0" applyNumberFormat="1" applyFont="1" applyFill="1" applyBorder="1" applyAlignment="1">
      <alignment horizontal="left" vertical="top" wrapText="1"/>
    </xf>
    <xf numFmtId="49" fontId="5" fillId="0" borderId="8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7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165" fontId="5" fillId="0" borderId="1" xfId="0" applyNumberFormat="1" applyFont="1" applyBorder="1"/>
    <xf numFmtId="165" fontId="5" fillId="0" borderId="1" xfId="1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vertical="top" wrapText="1"/>
    </xf>
    <xf numFmtId="0" fontId="12" fillId="0" borderId="1" xfId="0" applyFont="1" applyBorder="1" applyAlignment="1">
      <alignment horizontal="left" vertical="justify"/>
    </xf>
    <xf numFmtId="0" fontId="12" fillId="0" borderId="1" xfId="0" applyFont="1" applyBorder="1" applyAlignment="1">
      <alignment vertical="justify"/>
    </xf>
    <xf numFmtId="0" fontId="15" fillId="0" borderId="0" xfId="0" applyFont="1" applyBorder="1" applyAlignment="1">
      <alignment horizontal="center" vertical="top"/>
    </xf>
    <xf numFmtId="0" fontId="5" fillId="0" borderId="0" xfId="0" applyFont="1" applyAlignment="1">
      <alignment horizontal="left" vertical="justify"/>
    </xf>
    <xf numFmtId="0" fontId="16" fillId="0" borderId="0" xfId="0" applyFont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165" fontId="8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justify"/>
    </xf>
    <xf numFmtId="0" fontId="5" fillId="0" borderId="1" xfId="0" applyFont="1" applyBorder="1" applyAlignment="1">
      <alignment vertical="justify"/>
    </xf>
    <xf numFmtId="166" fontId="5" fillId="0" borderId="1" xfId="0" applyNumberFormat="1" applyFont="1" applyBorder="1" applyAlignment="1">
      <alignment vertical="center"/>
    </xf>
    <xf numFmtId="165" fontId="5" fillId="6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/>
    </xf>
    <xf numFmtId="0" fontId="5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/>
    <xf numFmtId="44" fontId="16" fillId="0" borderId="1" xfId="0" applyNumberFormat="1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3" fontId="16" fillId="0" borderId="0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0" fontId="16" fillId="0" borderId="0" xfId="0" applyFont="1"/>
    <xf numFmtId="44" fontId="16" fillId="0" borderId="1" xfId="0" applyNumberFormat="1" applyFont="1" applyBorder="1"/>
    <xf numFmtId="165" fontId="5" fillId="0" borderId="1" xfId="0" applyNumberFormat="1" applyFont="1" applyBorder="1" applyAlignment="1">
      <alignment horizontal="center"/>
    </xf>
    <xf numFmtId="0" fontId="8" fillId="0" borderId="0" xfId="0" applyFont="1" applyFill="1" applyAlignment="1">
      <alignment horizontal="justify" vertical="top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5" fillId="3" borderId="1" xfId="0" applyFont="1" applyFill="1" applyBorder="1" applyAlignment="1">
      <alignment horizontal="left" vertical="top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top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49" fontId="8" fillId="2" borderId="8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top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5" fillId="3" borderId="4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8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center" vertical="center"/>
    </xf>
    <xf numFmtId="165" fontId="5" fillId="3" borderId="1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65" fontId="5" fillId="3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165" fontId="5" fillId="0" borderId="10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0" fillId="0" borderId="1" xfId="0" applyNumberFormat="1" applyBorder="1"/>
    <xf numFmtId="165" fontId="0" fillId="6" borderId="1" xfId="0" applyNumberFormat="1" applyFill="1" applyBorder="1"/>
    <xf numFmtId="0" fontId="8" fillId="0" borderId="0" xfId="0" applyFont="1" applyFill="1" applyAlignment="1">
      <alignment horizontal="left" vertical="top"/>
    </xf>
    <xf numFmtId="0" fontId="5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horizontal="center" vertical="top" wrapText="1"/>
    </xf>
    <xf numFmtId="165" fontId="5" fillId="3" borderId="1" xfId="0" applyNumberFormat="1" applyFont="1" applyFill="1" applyBorder="1" applyAlignment="1">
      <alignment horizontal="center" vertical="center"/>
    </xf>
    <xf numFmtId="165" fontId="5" fillId="6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left" vertical="justify"/>
    </xf>
    <xf numFmtId="0" fontId="5" fillId="0" borderId="0" xfId="0" applyFont="1" applyFill="1" applyAlignment="1">
      <alignment vertical="justify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justify"/>
    </xf>
    <xf numFmtId="0" fontId="2" fillId="0" borderId="0" xfId="0" applyFont="1" applyFill="1" applyAlignment="1">
      <alignment vertical="justify"/>
    </xf>
    <xf numFmtId="0" fontId="2" fillId="0" borderId="0" xfId="0" applyFont="1" applyFill="1"/>
    <xf numFmtId="0" fontId="20" fillId="0" borderId="1" xfId="0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3" fillId="6" borderId="1" xfId="0" applyNumberFormat="1" applyFont="1" applyFill="1" applyBorder="1" applyAlignment="1">
      <alignment horizontal="center"/>
    </xf>
    <xf numFmtId="167" fontId="2" fillId="6" borderId="1" xfId="0" applyNumberFormat="1" applyFont="1" applyFill="1" applyBorder="1" applyAlignment="1">
      <alignment horizontal="right"/>
    </xf>
    <xf numFmtId="0" fontId="21" fillId="0" borderId="0" xfId="0" applyFont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left" vertical="justify"/>
    </xf>
    <xf numFmtId="0" fontId="12" fillId="0" borderId="0" xfId="0" applyFont="1" applyBorder="1" applyAlignment="1">
      <alignment vertical="justify"/>
    </xf>
    <xf numFmtId="165" fontId="5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vertical="top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167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8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justify"/>
    </xf>
    <xf numFmtId="0" fontId="2" fillId="0" borderId="0" xfId="0" applyFont="1" applyAlignment="1">
      <alignment vertical="justify"/>
    </xf>
    <xf numFmtId="0" fontId="2" fillId="0" borderId="0" xfId="0" applyFont="1"/>
    <xf numFmtId="0" fontId="2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justify"/>
    </xf>
    <xf numFmtId="0" fontId="2" fillId="0" borderId="0" xfId="0" applyFont="1" applyAlignment="1">
      <alignment horizontal="left" vertical="top" wrapText="1"/>
    </xf>
    <xf numFmtId="0" fontId="2" fillId="0" borderId="0" xfId="0" applyFont="1" applyFill="1" applyAlignment="1">
      <alignment vertical="center"/>
    </xf>
    <xf numFmtId="0" fontId="15" fillId="0" borderId="0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PRESUPUESTO POR PROGRAMA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'PRESUPUESTO IDEAL 2021'!$D$16:$D$17</c:f>
              <c:strCache>
                <c:ptCount val="2"/>
                <c:pt idx="0">
                  <c:v>TOTAL</c:v>
                </c:pt>
                <c:pt idx="1">
                  <c:v>total (Q)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B77-4271-AF5F-7F07E9A3C4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B77-4271-AF5F-7F07E9A3C4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B77-4271-AF5F-7F07E9A3C4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4B77-4271-AF5F-7F07E9A3C4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4B77-4271-AF5F-7F07E9A3C4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4B77-4271-AF5F-7F07E9A3C4C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4B77-4271-AF5F-7F07E9A3C4C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B77-4271-AF5F-7F07E9A3C4C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B77-4271-AF5F-7F07E9A3C4C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B77-4271-AF5F-7F07E9A3C4C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4B77-4271-AF5F-7F07E9A3C4C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B77-4271-AF5F-7F07E9A3C4C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4B77-4271-AF5F-7F07E9A3C4C6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4B77-4271-AF5F-7F07E9A3C4C6}"/>
                </c:ext>
              </c:extLst>
            </c:dLbl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'PRESUPUESTO IDEAL 2021'!$C$18:$C$24</c:f>
              <c:strCache>
                <c:ptCount val="7"/>
                <c:pt idx="0">
                  <c:v>Protección y Control</c:v>
                </c:pt>
                <c:pt idx="1">
                  <c:v>Investigación y Monitoreo</c:v>
                </c:pt>
                <c:pt idx="2">
                  <c:v>Conservación de RRNN</c:v>
                </c:pt>
                <c:pt idx="3">
                  <c:v>Manejo de RR NN</c:v>
                </c:pt>
                <c:pt idx="4">
                  <c:v>Ordenamiento Territorial</c:v>
                </c:pt>
                <c:pt idx="5">
                  <c:v>Uso Público</c:v>
                </c:pt>
                <c:pt idx="6">
                  <c:v>Administración </c:v>
                </c:pt>
              </c:strCache>
            </c:strRef>
          </c:cat>
          <c:val>
            <c:numRef>
              <c:f>'PRESUPUESTO IDEAL 2021'!$D$18:$D$24</c:f>
              <c:numCache>
                <c:formatCode>_("Q"* #,##0.00_);_("Q"* \(#,##0.00\);_("Q"* "-"??_);_(@_)</c:formatCode>
                <c:ptCount val="7"/>
                <c:pt idx="0">
                  <c:v>31525</c:v>
                </c:pt>
                <c:pt idx="1">
                  <c:v>12800</c:v>
                </c:pt>
                <c:pt idx="2">
                  <c:v>1350</c:v>
                </c:pt>
                <c:pt idx="3">
                  <c:v>6050</c:v>
                </c:pt>
                <c:pt idx="4">
                  <c:v>9400</c:v>
                </c:pt>
                <c:pt idx="5">
                  <c:v>12600</c:v>
                </c:pt>
                <c:pt idx="6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68-4667-9A1A-143BEFAB740D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4</xdr:row>
      <xdr:rowOff>9525</xdr:rowOff>
    </xdr:from>
    <xdr:to>
      <xdr:col>5</xdr:col>
      <xdr:colOff>571500</xdr:colOff>
      <xdr:row>37</xdr:row>
      <xdr:rowOff>111124</xdr:rowOff>
    </xdr:to>
    <xdr:pic>
      <xdr:nvPicPr>
        <xdr:cNvPr id="3" name="Imagen 2" descr="F:\MEMORIA NEGRA 01-07-2018\carpetas CONAP\CONAP 2017\MUNICIPIOS\SANTIAGO CHIMALTENANGO\FOTOGRAFIAS\FOTOGRAFIAS SANTIAGO CHIMALTENNAGO\fotos caminamiento\WP_20170608_005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" y="857250"/>
          <a:ext cx="4365625" cy="54451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571500</xdr:colOff>
      <xdr:row>3</xdr:row>
      <xdr:rowOff>152401</xdr:rowOff>
    </xdr:from>
    <xdr:to>
      <xdr:col>11</xdr:col>
      <xdr:colOff>15875</xdr:colOff>
      <xdr:row>37</xdr:row>
      <xdr:rowOff>142875</xdr:rowOff>
    </xdr:to>
    <xdr:pic>
      <xdr:nvPicPr>
        <xdr:cNvPr id="4" name="Imagen 3" descr="F:\MEMORIA NEGRA 01-07-2018\carpetas CONAP\CONAP 2017\MUNICIPIOS\SANTIAGO CHIMALTENANGO\FOTOGRAFIAS\FOTOGRAFIAS SANTIAGO CHIMALTENNAGO\fotos caminamiento\WP_20170608_019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838201"/>
          <a:ext cx="4016375" cy="54959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222438</xdr:colOff>
      <xdr:row>14</xdr:row>
      <xdr:rowOff>121863</xdr:rowOff>
    </xdr:from>
    <xdr:to>
      <xdr:col>8</xdr:col>
      <xdr:colOff>260537</xdr:colOff>
      <xdr:row>32</xdr:row>
      <xdr:rowOff>84323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1BD8807-BB06-48E5-A0D0-54B171CB22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topLeftCell="A28" zoomScaleNormal="100" zoomScalePageLayoutView="60" workbookViewId="0">
      <selection activeCell="A3" sqref="A3:K4"/>
    </sheetView>
  </sheetViews>
  <sheetFormatPr baseColWidth="10" defaultColWidth="11.42578125" defaultRowHeight="12.75" x14ac:dyDescent="0.2"/>
  <cols>
    <col min="6" max="6" width="11.42578125" customWidth="1"/>
    <col min="8" max="8" width="11.42578125" customWidth="1"/>
  </cols>
  <sheetData>
    <row r="1" spans="1:14" ht="18" customHeight="1" x14ac:dyDescent="0.25">
      <c r="A1" s="95" t="s">
        <v>83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4"/>
      <c r="M1" s="94"/>
      <c r="N1" s="94"/>
    </row>
    <row r="2" spans="1:14" ht="18" customHeight="1" x14ac:dyDescent="0.25">
      <c r="A2" s="95" t="s">
        <v>84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4"/>
      <c r="M2" s="94"/>
      <c r="N2" s="94"/>
    </row>
    <row r="3" spans="1:14" ht="18" customHeight="1" x14ac:dyDescent="0.25">
      <c r="A3" s="95" t="s">
        <v>97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4"/>
      <c r="M3" s="94"/>
      <c r="N3" s="94"/>
    </row>
    <row r="4" spans="1:14" x14ac:dyDescent="0.2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</row>
  </sheetData>
  <mergeCells count="3">
    <mergeCell ref="A1:K1"/>
    <mergeCell ref="A2:K2"/>
    <mergeCell ref="A3:K4"/>
  </mergeCells>
  <pageMargins left="0.25" right="0.25" top="0.75" bottom="0.75" header="0.3" footer="0.3"/>
  <pageSetup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5"/>
  <sheetViews>
    <sheetView view="pageBreakPreview" topLeftCell="A10" zoomScale="70" zoomScaleNormal="85" zoomScaleSheetLayoutView="70" zoomScalePageLayoutView="85" workbookViewId="0">
      <selection activeCell="AA23" sqref="AA23"/>
    </sheetView>
  </sheetViews>
  <sheetFormatPr baseColWidth="10" defaultColWidth="11.42578125" defaultRowHeight="12.75" x14ac:dyDescent="0.2"/>
  <cols>
    <col min="1" max="1" width="5.28515625" style="8" customWidth="1"/>
    <col min="2" max="2" width="17.140625" style="8" customWidth="1"/>
    <col min="3" max="3" width="12.5703125" style="8" customWidth="1"/>
    <col min="4" max="4" width="18.28515625" style="8" customWidth="1"/>
    <col min="5" max="16" width="2" style="8" customWidth="1"/>
    <col min="17" max="17" width="14" style="8" customWidth="1"/>
    <col min="18" max="18" width="12.28515625" style="8" bestFit="1" customWidth="1"/>
    <col min="19" max="19" width="13.5703125" style="8" customWidth="1"/>
    <col min="20" max="20" width="10.5703125" style="8" bestFit="1" customWidth="1"/>
    <col min="21" max="21" width="12" style="9" customWidth="1"/>
    <col min="22" max="22" width="11.28515625" style="8" customWidth="1"/>
    <col min="23" max="23" width="8.28515625" style="8" customWidth="1"/>
    <col min="24" max="24" width="10.42578125" style="8" customWidth="1"/>
    <col min="25" max="25" width="13.85546875" style="8" customWidth="1"/>
    <col min="26" max="26" width="8.85546875" style="8" customWidth="1"/>
    <col min="27" max="27" width="12" style="8" customWidth="1"/>
    <col min="28" max="16384" width="11.42578125" style="8"/>
  </cols>
  <sheetData>
    <row r="1" spans="1:29" s="10" customFormat="1" ht="15.75" x14ac:dyDescent="0.25">
      <c r="A1" s="99" t="s">
        <v>16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</row>
    <row r="2" spans="1:29" s="10" customFormat="1" ht="15.75" x14ac:dyDescent="0.25">
      <c r="A2" s="99" t="s">
        <v>84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</row>
    <row r="3" spans="1:29" s="10" customFormat="1" ht="15.75" customHeight="1" x14ac:dyDescent="0.25">
      <c r="A3" s="99" t="s">
        <v>107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</row>
    <row r="4" spans="1:29" s="10" customFormat="1" ht="6.75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19"/>
      <c r="V4" s="20"/>
      <c r="W4" s="20"/>
      <c r="X4" s="20"/>
      <c r="Y4" s="20"/>
      <c r="Z4" s="20"/>
      <c r="AA4" s="20"/>
    </row>
    <row r="5" spans="1:29" x14ac:dyDescent="0.2">
      <c r="A5" s="8" t="s">
        <v>62</v>
      </c>
      <c r="U5" s="8"/>
    </row>
    <row r="6" spans="1:29" x14ac:dyDescent="0.2">
      <c r="A6" s="8" t="s">
        <v>63</v>
      </c>
      <c r="U6" s="8"/>
    </row>
    <row r="7" spans="1:29" x14ac:dyDescent="0.2">
      <c r="A7" s="8" t="s">
        <v>108</v>
      </c>
      <c r="B7" s="120"/>
      <c r="C7" s="120"/>
      <c r="D7" s="120"/>
      <c r="U7" s="8"/>
    </row>
    <row r="8" spans="1:29" x14ac:dyDescent="0.2">
      <c r="A8" s="8" t="s">
        <v>106</v>
      </c>
      <c r="U8" s="8"/>
    </row>
    <row r="9" spans="1:29" ht="7.5" customHeight="1" x14ac:dyDescent="0.2">
      <c r="U9" s="8"/>
    </row>
    <row r="10" spans="1:29" s="11" customFormat="1" ht="18" customHeight="1" x14ac:dyDescent="0.2">
      <c r="A10" s="101" t="s">
        <v>13</v>
      </c>
      <c r="B10" s="97" t="s">
        <v>85</v>
      </c>
      <c r="C10" s="97" t="s">
        <v>20</v>
      </c>
      <c r="D10" s="100" t="s">
        <v>0</v>
      </c>
      <c r="E10" s="98" t="s">
        <v>14</v>
      </c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7" t="s">
        <v>10</v>
      </c>
      <c r="R10" s="97" t="s">
        <v>37</v>
      </c>
      <c r="S10" s="100" t="s">
        <v>11</v>
      </c>
      <c r="T10" s="100"/>
      <c r="U10" s="100"/>
      <c r="V10" s="100"/>
      <c r="W10" s="100"/>
      <c r="X10" s="100"/>
      <c r="Y10" s="100"/>
      <c r="Z10" s="100"/>
      <c r="AA10" s="100"/>
    </row>
    <row r="11" spans="1:29" ht="60.75" customHeight="1" x14ac:dyDescent="0.2">
      <c r="A11" s="101"/>
      <c r="B11" s="97"/>
      <c r="C11" s="97"/>
      <c r="D11" s="100"/>
      <c r="E11" s="21" t="s">
        <v>71</v>
      </c>
      <c r="F11" s="21" t="s">
        <v>72</v>
      </c>
      <c r="G11" s="21" t="s">
        <v>73</v>
      </c>
      <c r="H11" s="21" t="s">
        <v>74</v>
      </c>
      <c r="I11" s="21" t="s">
        <v>75</v>
      </c>
      <c r="J11" s="21" t="s">
        <v>76</v>
      </c>
      <c r="K11" s="21" t="s">
        <v>77</v>
      </c>
      <c r="L11" s="21" t="s">
        <v>78</v>
      </c>
      <c r="M11" s="21" t="s">
        <v>79</v>
      </c>
      <c r="N11" s="21" t="s">
        <v>80</v>
      </c>
      <c r="O11" s="21" t="s">
        <v>81</v>
      </c>
      <c r="P11" s="21" t="s">
        <v>82</v>
      </c>
      <c r="Q11" s="97"/>
      <c r="R11" s="97"/>
      <c r="S11" s="22" t="s">
        <v>30</v>
      </c>
      <c r="T11" s="23" t="s">
        <v>15</v>
      </c>
      <c r="U11" s="22" t="s">
        <v>21</v>
      </c>
      <c r="V11" s="22" t="s">
        <v>15</v>
      </c>
      <c r="W11" s="22" t="s">
        <v>21</v>
      </c>
      <c r="X11" s="22" t="s">
        <v>15</v>
      </c>
      <c r="Y11" s="22" t="s">
        <v>21</v>
      </c>
      <c r="Z11" s="22" t="s">
        <v>15</v>
      </c>
      <c r="AA11" s="23" t="s">
        <v>12</v>
      </c>
      <c r="AC11" s="12"/>
    </row>
    <row r="12" spans="1:29" ht="27.75" customHeight="1" x14ac:dyDescent="0.2">
      <c r="A12" s="121" t="s">
        <v>117</v>
      </c>
      <c r="B12" s="122"/>
      <c r="C12" s="122"/>
      <c r="D12" s="1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5"/>
      <c r="R12" s="26"/>
      <c r="S12" s="62"/>
      <c r="T12" s="62"/>
      <c r="U12" s="62"/>
      <c r="V12" s="62"/>
      <c r="W12" s="62"/>
      <c r="X12" s="62"/>
      <c r="Y12" s="62"/>
      <c r="Z12" s="62"/>
      <c r="AA12" s="62"/>
    </row>
    <row r="13" spans="1:29" ht="127.5" x14ac:dyDescent="0.2">
      <c r="A13" s="27" t="s">
        <v>25</v>
      </c>
      <c r="B13" s="28" t="s">
        <v>95</v>
      </c>
      <c r="C13" s="28" t="s">
        <v>22</v>
      </c>
      <c r="D13" s="29" t="s">
        <v>109</v>
      </c>
      <c r="E13" s="28" t="s">
        <v>26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 t="s">
        <v>38</v>
      </c>
      <c r="R13" s="28" t="s">
        <v>118</v>
      </c>
      <c r="S13" s="34" t="s">
        <v>51</v>
      </c>
      <c r="T13" s="38">
        <f>150*2*2</f>
        <v>600</v>
      </c>
      <c r="U13" s="51" t="s">
        <v>41</v>
      </c>
      <c r="V13" s="30">
        <f>75*4*2</f>
        <v>600</v>
      </c>
      <c r="W13" s="51" t="s">
        <v>23</v>
      </c>
      <c r="X13" s="30">
        <f>200*2*2</f>
        <v>800</v>
      </c>
      <c r="Y13" s="51" t="s">
        <v>44</v>
      </c>
      <c r="Z13" s="30">
        <v>0</v>
      </c>
      <c r="AA13" s="53">
        <f>SUM(T13,V13,X13,Z13)</f>
        <v>2000</v>
      </c>
    </row>
    <row r="14" spans="1:29" ht="102" x14ac:dyDescent="0.2">
      <c r="A14" s="31">
        <v>1.2</v>
      </c>
      <c r="B14" s="28" t="s">
        <v>114</v>
      </c>
      <c r="C14" s="29" t="s">
        <v>56</v>
      </c>
      <c r="D14" s="29" t="s">
        <v>110</v>
      </c>
      <c r="E14" s="32" t="s">
        <v>26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28" t="s">
        <v>86</v>
      </c>
      <c r="R14" s="28" t="s">
        <v>34</v>
      </c>
      <c r="S14" s="34" t="s">
        <v>51</v>
      </c>
      <c r="T14" s="30">
        <f>150*2*2+(30*30)</f>
        <v>1500</v>
      </c>
      <c r="U14" s="51" t="s">
        <v>41</v>
      </c>
      <c r="V14" s="30">
        <f>75*25*2</f>
        <v>3750</v>
      </c>
      <c r="W14" s="51" t="s">
        <v>45</v>
      </c>
      <c r="X14" s="30">
        <f>200*2+200</f>
        <v>600</v>
      </c>
      <c r="Y14" s="51" t="s">
        <v>44</v>
      </c>
      <c r="Z14" s="38">
        <v>0</v>
      </c>
      <c r="AA14" s="53">
        <f t="shared" ref="AA14:AA17" si="0">SUM(T14,V14,X14,Z14)</f>
        <v>5850</v>
      </c>
      <c r="AC14" s="13"/>
    </row>
    <row r="15" spans="1:29" ht="127.5" x14ac:dyDescent="0.2">
      <c r="A15" s="27">
        <v>1.3</v>
      </c>
      <c r="B15" s="28" t="s">
        <v>113</v>
      </c>
      <c r="C15" s="28" t="s">
        <v>57</v>
      </c>
      <c r="D15" s="28" t="s">
        <v>111</v>
      </c>
      <c r="E15" s="28" t="s">
        <v>26</v>
      </c>
      <c r="F15" s="28" t="s">
        <v>26</v>
      </c>
      <c r="G15" s="28" t="s">
        <v>26</v>
      </c>
      <c r="H15" s="28" t="s">
        <v>26</v>
      </c>
      <c r="I15" s="28" t="s">
        <v>26</v>
      </c>
      <c r="J15" s="28" t="s">
        <v>26</v>
      </c>
      <c r="K15" s="28" t="s">
        <v>26</v>
      </c>
      <c r="L15" s="28" t="s">
        <v>26</v>
      </c>
      <c r="M15" s="28" t="s">
        <v>26</v>
      </c>
      <c r="N15" s="28" t="s">
        <v>26</v>
      </c>
      <c r="O15" s="28" t="s">
        <v>26</v>
      </c>
      <c r="P15" s="28" t="s">
        <v>26</v>
      </c>
      <c r="Q15" s="28" t="s">
        <v>102</v>
      </c>
      <c r="R15" s="28" t="s">
        <v>64</v>
      </c>
      <c r="S15" s="34" t="s">
        <v>51</v>
      </c>
      <c r="T15" s="38">
        <f>600*12</f>
        <v>7200</v>
      </c>
      <c r="U15" s="34" t="s">
        <v>41</v>
      </c>
      <c r="V15" s="60">
        <f>75*2*4*12</f>
        <v>7200</v>
      </c>
      <c r="W15" s="51" t="s">
        <v>23</v>
      </c>
      <c r="X15" s="38">
        <f>200*2*12</f>
        <v>4800</v>
      </c>
      <c r="Y15" s="51" t="s">
        <v>44</v>
      </c>
      <c r="Z15" s="30">
        <v>0</v>
      </c>
      <c r="AA15" s="53">
        <f t="shared" si="0"/>
        <v>19200</v>
      </c>
    </row>
    <row r="16" spans="1:29" ht="51" x14ac:dyDescent="0.2">
      <c r="A16" s="33">
        <v>1.4</v>
      </c>
      <c r="B16" s="28" t="s">
        <v>101</v>
      </c>
      <c r="C16" s="28"/>
      <c r="D16" s="28" t="s">
        <v>112</v>
      </c>
      <c r="E16" s="32" t="s">
        <v>26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28" t="s">
        <v>98</v>
      </c>
      <c r="R16" s="28" t="s">
        <v>99</v>
      </c>
      <c r="S16" s="35" t="s">
        <v>51</v>
      </c>
      <c r="T16" s="30">
        <v>150</v>
      </c>
      <c r="U16" s="37" t="s">
        <v>41</v>
      </c>
      <c r="V16" s="36">
        <v>0</v>
      </c>
      <c r="W16" s="37" t="s">
        <v>23</v>
      </c>
      <c r="X16" s="30">
        <v>0</v>
      </c>
      <c r="Y16" s="50" t="s">
        <v>44</v>
      </c>
      <c r="Z16" s="30">
        <v>0</v>
      </c>
      <c r="AA16" s="53">
        <f t="shared" si="0"/>
        <v>150</v>
      </c>
    </row>
    <row r="17" spans="1:27" ht="63.75" x14ac:dyDescent="0.2">
      <c r="A17" s="33">
        <v>1.5</v>
      </c>
      <c r="B17" s="28" t="s">
        <v>116</v>
      </c>
      <c r="C17" s="28" t="s">
        <v>29</v>
      </c>
      <c r="D17" s="28" t="s">
        <v>115</v>
      </c>
      <c r="E17" s="32" t="s">
        <v>26</v>
      </c>
      <c r="F17" s="32" t="s">
        <v>26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28" t="s">
        <v>96</v>
      </c>
      <c r="R17" s="34" t="s">
        <v>64</v>
      </c>
      <c r="S17" s="35" t="s">
        <v>51</v>
      </c>
      <c r="T17" s="30">
        <f>150*2*5</f>
        <v>1500</v>
      </c>
      <c r="U17" s="37" t="s">
        <v>41</v>
      </c>
      <c r="V17" s="36">
        <f>75*31</f>
        <v>2325</v>
      </c>
      <c r="W17" s="37" t="s">
        <v>23</v>
      </c>
      <c r="X17" s="30">
        <f>200*2+100</f>
        <v>500</v>
      </c>
      <c r="Y17" s="50" t="s">
        <v>44</v>
      </c>
      <c r="Z17" s="30">
        <v>0</v>
      </c>
      <c r="AA17" s="53">
        <f t="shared" si="0"/>
        <v>4325</v>
      </c>
    </row>
    <row r="18" spans="1:27" s="10" customFormat="1" ht="15.75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7"/>
      <c r="T18" s="61">
        <f>SUM(T13:T17)</f>
        <v>10950</v>
      </c>
      <c r="U18" s="61"/>
      <c r="V18" s="61">
        <f>SUM(V13:V17)</f>
        <v>13875</v>
      </c>
      <c r="W18" s="61"/>
      <c r="X18" s="61">
        <f>SUM(X13:X17)</f>
        <v>6700</v>
      </c>
      <c r="Y18" s="61"/>
      <c r="Z18" s="61">
        <f>SUM(Z13:Z17)</f>
        <v>0</v>
      </c>
      <c r="AA18" s="70">
        <f>SUM(T18:Z18)</f>
        <v>31525</v>
      </c>
    </row>
    <row r="19" spans="1:27" s="10" customFormat="1" ht="15.75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s="10" customFormat="1" ht="15.75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4" spans="1:27" s="15" customFormat="1" x14ac:dyDescent="0.2">
      <c r="U24" s="16"/>
    </row>
    <row r="25" spans="1:27" s="15" customFormat="1" x14ac:dyDescent="0.2">
      <c r="U25" s="16"/>
    </row>
    <row r="26" spans="1:27" s="15" customFormat="1" x14ac:dyDescent="0.2">
      <c r="U26" s="16"/>
    </row>
    <row r="27" spans="1:27" s="15" customFormat="1" x14ac:dyDescent="0.2">
      <c r="U27" s="16"/>
    </row>
    <row r="28" spans="1:27" s="15" customFormat="1" x14ac:dyDescent="0.2">
      <c r="U28" s="16"/>
    </row>
    <row r="29" spans="1:27" s="15" customFormat="1" x14ac:dyDescent="0.2">
      <c r="U29" s="16"/>
    </row>
    <row r="30" spans="1:27" s="15" customFormat="1" x14ac:dyDescent="0.2">
      <c r="U30" s="16"/>
    </row>
    <row r="31" spans="1:27" s="15" customFormat="1" x14ac:dyDescent="0.2">
      <c r="U31" s="16"/>
    </row>
    <row r="32" spans="1:27" s="15" customFormat="1" x14ac:dyDescent="0.2">
      <c r="U32" s="16"/>
    </row>
    <row r="33" spans="21:21" s="15" customFormat="1" x14ac:dyDescent="0.2">
      <c r="U33" s="16"/>
    </row>
    <row r="34" spans="21:21" s="15" customFormat="1" x14ac:dyDescent="0.2">
      <c r="U34" s="16"/>
    </row>
    <row r="35" spans="21:21" s="15" customFormat="1" x14ac:dyDescent="0.2">
      <c r="U35" s="16"/>
    </row>
  </sheetData>
  <mergeCells count="12">
    <mergeCell ref="C10:C11"/>
    <mergeCell ref="B10:B11"/>
    <mergeCell ref="E10:P10"/>
    <mergeCell ref="A1:AA1"/>
    <mergeCell ref="A2:AA2"/>
    <mergeCell ref="A3:AA3"/>
    <mergeCell ref="S10:AA10"/>
    <mergeCell ref="D10:D11"/>
    <mergeCell ref="A10:A11"/>
    <mergeCell ref="Q10:Q11"/>
    <mergeCell ref="R10:R11"/>
    <mergeCell ref="A12:D12"/>
  </mergeCells>
  <phoneticPr fontId="0" type="noConversion"/>
  <printOptions horizontalCentered="1"/>
  <pageMargins left="0.25" right="0.25" top="0.75" bottom="0.75" header="0.3" footer="0.3"/>
  <pageSetup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5"/>
  <sheetViews>
    <sheetView view="pageBreakPreview" topLeftCell="A16" zoomScale="85" zoomScaleNormal="85" zoomScaleSheetLayoutView="85" zoomScalePageLayoutView="70" workbookViewId="0">
      <selection activeCell="B27" sqref="B27"/>
    </sheetView>
  </sheetViews>
  <sheetFormatPr baseColWidth="10" defaultColWidth="11.42578125" defaultRowHeight="12.75" x14ac:dyDescent="0.2"/>
  <cols>
    <col min="1" max="1" width="5.28515625" customWidth="1"/>
    <col min="2" max="2" width="17.140625" customWidth="1"/>
    <col min="3" max="3" width="12.140625" customWidth="1"/>
    <col min="4" max="4" width="15.140625" customWidth="1"/>
    <col min="5" max="6" width="2.28515625" bestFit="1" customWidth="1"/>
    <col min="7" max="7" width="2.42578125" bestFit="1" customWidth="1"/>
    <col min="8" max="8" width="2.28515625" bestFit="1" customWidth="1"/>
    <col min="9" max="9" width="2.42578125" bestFit="1" customWidth="1"/>
    <col min="10" max="13" width="2.28515625" bestFit="1" customWidth="1"/>
    <col min="14" max="14" width="2.42578125" bestFit="1" customWidth="1"/>
    <col min="15" max="16" width="2.28515625" bestFit="1" customWidth="1"/>
    <col min="17" max="17" width="12.140625" customWidth="1"/>
    <col min="18" max="18" width="10.42578125" customWidth="1"/>
    <col min="19" max="19" width="12.42578125" customWidth="1"/>
    <col min="21" max="21" width="10.5703125" customWidth="1"/>
    <col min="23" max="23" width="7.42578125" customWidth="1"/>
    <col min="25" max="25" width="11.5703125" customWidth="1"/>
    <col min="26" max="26" width="8.5703125" customWidth="1"/>
    <col min="27" max="27" width="13.7109375" customWidth="1"/>
  </cols>
  <sheetData>
    <row r="1" spans="1:27" ht="15" x14ac:dyDescent="0.2">
      <c r="A1" s="99" t="s">
        <v>16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</row>
    <row r="2" spans="1:27" ht="15" x14ac:dyDescent="0.2">
      <c r="A2" s="99" t="s">
        <v>84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</row>
    <row r="3" spans="1:27" ht="15" x14ac:dyDescent="0.2">
      <c r="A3" s="99" t="s">
        <v>107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</row>
    <row r="4" spans="1:27" ht="15" x14ac:dyDescent="0.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40"/>
      <c r="V4" s="66"/>
      <c r="W4" s="66"/>
      <c r="X4" s="66"/>
      <c r="Y4" s="39"/>
      <c r="Z4" s="39"/>
      <c r="AA4" s="39"/>
    </row>
    <row r="5" spans="1:27" ht="15" x14ac:dyDescent="0.2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66"/>
      <c r="S5" s="66"/>
      <c r="T5" s="66"/>
      <c r="U5" s="40"/>
      <c r="V5" s="66"/>
      <c r="W5" s="66"/>
      <c r="X5" s="66"/>
      <c r="Y5" s="39"/>
      <c r="Z5" s="39"/>
      <c r="AA5" s="39"/>
    </row>
    <row r="6" spans="1:27" x14ac:dyDescent="0.2">
      <c r="A6" s="41" t="s">
        <v>46</v>
      </c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3"/>
      <c r="T6" s="43"/>
      <c r="U6" s="44"/>
      <c r="V6" s="43"/>
      <c r="W6" s="43"/>
      <c r="X6" s="43"/>
      <c r="Y6" s="3"/>
      <c r="Z6" s="3"/>
      <c r="AA6" s="3"/>
    </row>
    <row r="7" spans="1:27" x14ac:dyDescent="0.2">
      <c r="A7" s="41" t="s">
        <v>47</v>
      </c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3"/>
      <c r="T7" s="43"/>
      <c r="U7" s="44"/>
      <c r="V7" s="43"/>
      <c r="W7" s="43"/>
      <c r="X7" s="43"/>
      <c r="Y7" s="3"/>
      <c r="Z7" s="3"/>
      <c r="AA7" s="3"/>
    </row>
    <row r="8" spans="1:27" x14ac:dyDescent="0.2">
      <c r="A8" s="41" t="s">
        <v>119</v>
      </c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3"/>
      <c r="T8" s="43"/>
      <c r="U8" s="44"/>
      <c r="V8" s="43"/>
      <c r="W8" s="43"/>
      <c r="X8" s="43"/>
      <c r="Y8" s="3"/>
      <c r="Z8" s="3"/>
      <c r="AA8" s="3"/>
    </row>
    <row r="9" spans="1:27" x14ac:dyDescent="0.2">
      <c r="A9" s="105" t="s">
        <v>121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3"/>
      <c r="Z9" s="3"/>
      <c r="AA9" s="3"/>
    </row>
    <row r="10" spans="1:27" x14ac:dyDescent="0.2">
      <c r="A10" s="43"/>
      <c r="B10" s="45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3"/>
      <c r="R10" s="42"/>
      <c r="S10" s="43"/>
      <c r="T10" s="43"/>
      <c r="U10" s="44"/>
      <c r="V10" s="43"/>
      <c r="W10" s="43"/>
      <c r="X10" s="43"/>
      <c r="Y10" s="3"/>
      <c r="Z10" s="3"/>
      <c r="AA10" s="3"/>
    </row>
    <row r="11" spans="1:27" x14ac:dyDescent="0.2">
      <c r="A11" s="110" t="s">
        <v>13</v>
      </c>
      <c r="B11" s="112" t="s">
        <v>85</v>
      </c>
      <c r="C11" s="112" t="s">
        <v>20</v>
      </c>
      <c r="D11" s="110" t="s">
        <v>0</v>
      </c>
      <c r="E11" s="112" t="s">
        <v>14</v>
      </c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09"/>
      <c r="Q11" s="141" t="s">
        <v>10</v>
      </c>
      <c r="R11" s="141" t="s">
        <v>37</v>
      </c>
      <c r="S11" s="102" t="s">
        <v>11</v>
      </c>
      <c r="T11" s="102"/>
      <c r="U11" s="102"/>
      <c r="V11" s="102"/>
      <c r="W11" s="102"/>
      <c r="X11" s="102"/>
      <c r="Y11" s="102"/>
      <c r="Z11" s="102"/>
      <c r="AA11" s="102"/>
    </row>
    <row r="12" spans="1:27" ht="18.600000000000001" customHeight="1" x14ac:dyDescent="0.2">
      <c r="A12" s="136"/>
      <c r="B12" s="137"/>
      <c r="C12" s="137"/>
      <c r="D12" s="138"/>
      <c r="E12" s="139" t="s">
        <v>1</v>
      </c>
      <c r="F12" s="139" t="s">
        <v>2</v>
      </c>
      <c r="G12" s="139" t="s">
        <v>3</v>
      </c>
      <c r="H12" s="139" t="s">
        <v>4</v>
      </c>
      <c r="I12" s="139" t="s">
        <v>3</v>
      </c>
      <c r="J12" s="139" t="s">
        <v>5</v>
      </c>
      <c r="K12" s="139" t="s">
        <v>5</v>
      </c>
      <c r="L12" s="139" t="s">
        <v>4</v>
      </c>
      <c r="M12" s="139" t="s">
        <v>6</v>
      </c>
      <c r="N12" s="139" t="s">
        <v>7</v>
      </c>
      <c r="O12" s="139" t="s">
        <v>8</v>
      </c>
      <c r="P12" s="140" t="s">
        <v>9</v>
      </c>
      <c r="Q12" s="141"/>
      <c r="R12" s="141"/>
      <c r="S12" s="143" t="s">
        <v>30</v>
      </c>
      <c r="T12" s="145" t="s">
        <v>15</v>
      </c>
      <c r="U12" s="143" t="s">
        <v>21</v>
      </c>
      <c r="V12" s="143" t="s">
        <v>15</v>
      </c>
      <c r="W12" s="143" t="s">
        <v>21</v>
      </c>
      <c r="X12" s="143" t="s">
        <v>15</v>
      </c>
      <c r="Y12" s="143" t="s">
        <v>21</v>
      </c>
      <c r="Z12" s="143" t="s">
        <v>15</v>
      </c>
      <c r="AA12" s="145" t="s">
        <v>12</v>
      </c>
    </row>
    <row r="13" spans="1:27" ht="27.75" customHeight="1" x14ac:dyDescent="0.2">
      <c r="A13" s="142" t="s">
        <v>123</v>
      </c>
      <c r="B13" s="142"/>
      <c r="C13" s="142"/>
      <c r="D13" s="147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40"/>
      <c r="Q13" s="141"/>
      <c r="R13" s="141"/>
      <c r="S13" s="144"/>
      <c r="T13" s="146"/>
      <c r="U13" s="144"/>
      <c r="V13" s="144"/>
      <c r="W13" s="144"/>
      <c r="X13" s="144"/>
      <c r="Y13" s="144"/>
      <c r="Z13" s="144"/>
      <c r="AA13" s="146"/>
    </row>
    <row r="14" spans="1:27" ht="76.5" x14ac:dyDescent="0.2">
      <c r="A14" s="50">
        <v>1.1000000000000001</v>
      </c>
      <c r="B14" s="56" t="s">
        <v>120</v>
      </c>
      <c r="C14" s="34" t="s">
        <v>22</v>
      </c>
      <c r="D14" s="56" t="s">
        <v>122</v>
      </c>
      <c r="E14" s="35"/>
      <c r="F14" s="35"/>
      <c r="G14" s="35" t="s">
        <v>26</v>
      </c>
      <c r="H14" s="35"/>
      <c r="I14" s="35"/>
      <c r="J14" s="57"/>
      <c r="K14" s="56"/>
      <c r="L14" s="56"/>
      <c r="M14" s="56"/>
      <c r="N14" s="56"/>
      <c r="O14" s="56"/>
      <c r="P14" s="56"/>
      <c r="Q14" s="34" t="s">
        <v>38</v>
      </c>
      <c r="R14" s="34" t="s">
        <v>65</v>
      </c>
      <c r="S14" s="34" t="s">
        <v>51</v>
      </c>
      <c r="T14" s="30">
        <f>150*2*3</f>
        <v>900</v>
      </c>
      <c r="U14" s="51" t="s">
        <v>41</v>
      </c>
      <c r="V14" s="36">
        <f>75*2*3</f>
        <v>450</v>
      </c>
      <c r="W14" s="51" t="s">
        <v>23</v>
      </c>
      <c r="X14" s="53">
        <v>0</v>
      </c>
      <c r="Y14" s="52" t="s">
        <v>48</v>
      </c>
      <c r="Z14" s="53">
        <v>0</v>
      </c>
      <c r="AA14" s="38">
        <f>SUM(T14,V14,X14,Z14)</f>
        <v>1350</v>
      </c>
    </row>
    <row r="15" spans="1:27" x14ac:dyDescent="0.2">
      <c r="A15" s="50"/>
      <c r="B15" s="56"/>
      <c r="C15" s="34"/>
      <c r="D15" s="56"/>
      <c r="E15" s="35"/>
      <c r="F15" s="35"/>
      <c r="G15" s="35"/>
      <c r="H15" s="35"/>
      <c r="I15" s="35"/>
      <c r="J15" s="57"/>
      <c r="K15" s="56"/>
      <c r="L15" s="56"/>
      <c r="M15" s="56"/>
      <c r="N15" s="56"/>
      <c r="O15" s="56"/>
      <c r="P15" s="56"/>
      <c r="Q15" s="34"/>
      <c r="R15" s="34"/>
      <c r="S15" s="34"/>
      <c r="T15" s="30">
        <f>SUM(T14)</f>
        <v>900</v>
      </c>
      <c r="U15" s="51"/>
      <c r="V15" s="36">
        <f>SUM(V14)</f>
        <v>450</v>
      </c>
      <c r="W15" s="51"/>
      <c r="X15" s="53">
        <f>SUM(X14)</f>
        <v>0</v>
      </c>
      <c r="Y15" s="52"/>
      <c r="Z15" s="53">
        <f>SUM(Z14)</f>
        <v>0</v>
      </c>
      <c r="AA15" s="148">
        <f>SUM(T15:Z15)</f>
        <v>1350</v>
      </c>
    </row>
    <row r="16" spans="1:27" ht="33" customHeight="1" x14ac:dyDescent="0.2"/>
    <row r="17" spans="1:27" x14ac:dyDescent="0.2">
      <c r="A17" s="41" t="s">
        <v>46</v>
      </c>
      <c r="B17" s="41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3"/>
      <c r="T17" s="43"/>
      <c r="U17" s="44"/>
      <c r="V17" s="43"/>
      <c r="W17" s="43"/>
      <c r="X17" s="43"/>
      <c r="Y17" s="135"/>
      <c r="Z17" s="134"/>
      <c r="AA17" s="134"/>
    </row>
    <row r="18" spans="1:27" x14ac:dyDescent="0.2">
      <c r="A18" s="41" t="s">
        <v>124</v>
      </c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3"/>
      <c r="T18" s="43"/>
      <c r="U18" s="44"/>
      <c r="V18" s="43"/>
      <c r="W18" s="43"/>
      <c r="X18" s="43"/>
      <c r="Y18" s="135"/>
      <c r="Z18" s="134"/>
      <c r="AA18" s="134"/>
    </row>
    <row r="19" spans="1:27" ht="14.25" customHeight="1" x14ac:dyDescent="0.2">
      <c r="A19" s="41" t="s">
        <v>125</v>
      </c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3"/>
      <c r="T19" s="43"/>
      <c r="U19" s="44"/>
      <c r="V19" s="43"/>
      <c r="W19" s="43"/>
      <c r="X19" s="43"/>
      <c r="Y19" s="135"/>
      <c r="Z19" s="134"/>
      <c r="AA19" s="134"/>
    </row>
    <row r="20" spans="1:27" x14ac:dyDescent="0.2">
      <c r="A20" s="105" t="s">
        <v>126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35"/>
      <c r="Z20" s="134"/>
      <c r="AA20" s="134"/>
    </row>
    <row r="21" spans="1:27" x14ac:dyDescent="0.2">
      <c r="A21" s="110" t="s">
        <v>13</v>
      </c>
      <c r="B21" s="112" t="s">
        <v>85</v>
      </c>
      <c r="C21" s="112" t="s">
        <v>20</v>
      </c>
      <c r="D21" s="110" t="s">
        <v>0</v>
      </c>
      <c r="E21" s="112" t="s">
        <v>14</v>
      </c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09"/>
      <c r="Q21" s="141" t="s">
        <v>10</v>
      </c>
      <c r="R21" s="141" t="s">
        <v>37</v>
      </c>
      <c r="S21" s="102" t="s">
        <v>11</v>
      </c>
      <c r="T21" s="102"/>
      <c r="U21" s="102"/>
      <c r="V21" s="102"/>
      <c r="W21" s="102"/>
      <c r="X21" s="102"/>
      <c r="Y21" s="102"/>
      <c r="Z21" s="102"/>
      <c r="AA21" s="102"/>
    </row>
    <row r="22" spans="1:27" ht="18.75" customHeight="1" x14ac:dyDescent="0.2">
      <c r="A22" s="136"/>
      <c r="B22" s="137"/>
      <c r="C22" s="137"/>
      <c r="D22" s="138"/>
      <c r="E22" s="139" t="s">
        <v>1</v>
      </c>
      <c r="F22" s="139" t="s">
        <v>2</v>
      </c>
      <c r="G22" s="139" t="s">
        <v>3</v>
      </c>
      <c r="H22" s="139" t="s">
        <v>4</v>
      </c>
      <c r="I22" s="139" t="s">
        <v>3</v>
      </c>
      <c r="J22" s="139" t="s">
        <v>5</v>
      </c>
      <c r="K22" s="139" t="s">
        <v>5</v>
      </c>
      <c r="L22" s="139" t="s">
        <v>4</v>
      </c>
      <c r="M22" s="139" t="s">
        <v>6</v>
      </c>
      <c r="N22" s="139" t="s">
        <v>7</v>
      </c>
      <c r="O22" s="139" t="s">
        <v>8</v>
      </c>
      <c r="P22" s="140" t="s">
        <v>9</v>
      </c>
      <c r="Q22" s="141"/>
      <c r="R22" s="141"/>
      <c r="S22" s="143" t="s">
        <v>30</v>
      </c>
      <c r="T22" s="145" t="s">
        <v>15</v>
      </c>
      <c r="U22" s="143" t="s">
        <v>21</v>
      </c>
      <c r="V22" s="143" t="s">
        <v>15</v>
      </c>
      <c r="W22" s="143" t="s">
        <v>21</v>
      </c>
      <c r="X22" s="143" t="s">
        <v>15</v>
      </c>
      <c r="Y22" s="143" t="s">
        <v>21</v>
      </c>
      <c r="Z22" s="143" t="s">
        <v>15</v>
      </c>
      <c r="AA22" s="145" t="s">
        <v>12</v>
      </c>
    </row>
    <row r="23" spans="1:27" ht="30.75" customHeight="1" x14ac:dyDescent="0.2">
      <c r="A23" s="142" t="s">
        <v>127</v>
      </c>
      <c r="B23" s="142"/>
      <c r="C23" s="142"/>
      <c r="D23" s="147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40"/>
      <c r="Q23" s="141"/>
      <c r="R23" s="141"/>
      <c r="S23" s="144"/>
      <c r="T23" s="146"/>
      <c r="U23" s="144"/>
      <c r="V23" s="144"/>
      <c r="W23" s="144"/>
      <c r="X23" s="144"/>
      <c r="Y23" s="144"/>
      <c r="Z23" s="144"/>
      <c r="AA23" s="146"/>
    </row>
    <row r="24" spans="1:27" ht="121.5" customHeight="1" x14ac:dyDescent="0.2">
      <c r="A24" s="124">
        <v>1</v>
      </c>
      <c r="B24" s="125" t="s">
        <v>129</v>
      </c>
      <c r="C24" s="126" t="s">
        <v>22</v>
      </c>
      <c r="D24" s="125" t="s">
        <v>128</v>
      </c>
      <c r="E24" s="127"/>
      <c r="F24" s="127"/>
      <c r="G24" s="127"/>
      <c r="H24" s="127"/>
      <c r="I24" s="127" t="s">
        <v>26</v>
      </c>
      <c r="J24" s="127" t="s">
        <v>26</v>
      </c>
      <c r="K24" s="125"/>
      <c r="L24" s="125"/>
      <c r="M24" s="125"/>
      <c r="N24" s="125"/>
      <c r="O24" s="125"/>
      <c r="P24" s="125"/>
      <c r="Q24" s="126" t="s">
        <v>38</v>
      </c>
      <c r="R24" s="126" t="s">
        <v>66</v>
      </c>
      <c r="S24" s="126" t="s">
        <v>51</v>
      </c>
      <c r="T24" s="128">
        <f>1000*1.5+150*2</f>
        <v>1800</v>
      </c>
      <c r="U24" s="129" t="s">
        <v>41</v>
      </c>
      <c r="V24" s="130">
        <f>75*50</f>
        <v>3750</v>
      </c>
      <c r="W24" s="129" t="s">
        <v>23</v>
      </c>
      <c r="X24" s="131">
        <f>200*2+100</f>
        <v>500</v>
      </c>
      <c r="Y24" s="132" t="s">
        <v>48</v>
      </c>
      <c r="Z24" s="131">
        <v>0</v>
      </c>
      <c r="AA24" s="149">
        <f>SUM(T24:Z24)</f>
        <v>6050</v>
      </c>
    </row>
    <row r="25" spans="1:27" ht="18" customHeight="1" x14ac:dyDescent="0.2">
      <c r="A25" s="150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1">
        <f>SUM(T24)</f>
        <v>1800</v>
      </c>
      <c r="U25" s="150"/>
      <c r="V25" s="151">
        <f>SUM(V24)</f>
        <v>3750</v>
      </c>
      <c r="W25" s="150"/>
      <c r="X25" s="151">
        <f>SUM(X24)</f>
        <v>500</v>
      </c>
      <c r="Y25" s="150"/>
      <c r="Z25" s="151">
        <f>SUM(Z24)</f>
        <v>0</v>
      </c>
      <c r="AA25" s="152">
        <f>SUM(T25:Z25)</f>
        <v>6050</v>
      </c>
    </row>
  </sheetData>
  <mergeCells count="67">
    <mergeCell ref="J22:J23"/>
    <mergeCell ref="A20:X20"/>
    <mergeCell ref="A21:A22"/>
    <mergeCell ref="B21:B22"/>
    <mergeCell ref="C21:C22"/>
    <mergeCell ref="D21:D22"/>
    <mergeCell ref="E21:P21"/>
    <mergeCell ref="Q21:Q23"/>
    <mergeCell ref="R21:R23"/>
    <mergeCell ref="S21:AA21"/>
    <mergeCell ref="E22:E23"/>
    <mergeCell ref="V22:V23"/>
    <mergeCell ref="K22:K23"/>
    <mergeCell ref="L22:L23"/>
    <mergeCell ref="M22:M23"/>
    <mergeCell ref="N22:N23"/>
    <mergeCell ref="F22:F23"/>
    <mergeCell ref="G22:G23"/>
    <mergeCell ref="H22:H23"/>
    <mergeCell ref="I22:I23"/>
    <mergeCell ref="A23:D23"/>
    <mergeCell ref="W22:W23"/>
    <mergeCell ref="X22:X23"/>
    <mergeCell ref="Y22:Y23"/>
    <mergeCell ref="Z22:Z23"/>
    <mergeCell ref="AA22:AA23"/>
    <mergeCell ref="P22:P23"/>
    <mergeCell ref="S22:S23"/>
    <mergeCell ref="T22:T23"/>
    <mergeCell ref="U22:U23"/>
    <mergeCell ref="O22:O23"/>
    <mergeCell ref="AA12:AA13"/>
    <mergeCell ref="V12:V13"/>
    <mergeCell ref="W12:W13"/>
    <mergeCell ref="X12:X13"/>
    <mergeCell ref="Y12:Y13"/>
    <mergeCell ref="Z12:Z13"/>
    <mergeCell ref="Q11:Q13"/>
    <mergeCell ref="R11:R13"/>
    <mergeCell ref="S12:S13"/>
    <mergeCell ref="T12:T13"/>
    <mergeCell ref="U12:U13"/>
    <mergeCell ref="A13:D13"/>
    <mergeCell ref="E12:E13"/>
    <mergeCell ref="F12:F13"/>
    <mergeCell ref="G12:G13"/>
    <mergeCell ref="H12:H13"/>
    <mergeCell ref="A1:AA1"/>
    <mergeCell ref="A9:X9"/>
    <mergeCell ref="A5:B5"/>
    <mergeCell ref="C5:Q5"/>
    <mergeCell ref="A3:AA3"/>
    <mergeCell ref="A2:AA2"/>
    <mergeCell ref="S11:AA11"/>
    <mergeCell ref="A11:A12"/>
    <mergeCell ref="B11:B12"/>
    <mergeCell ref="C11:C12"/>
    <mergeCell ref="D11:D12"/>
    <mergeCell ref="E11:P11"/>
    <mergeCell ref="I12:I13"/>
    <mergeCell ref="J12:J13"/>
    <mergeCell ref="K12:K13"/>
    <mergeCell ref="L12:L13"/>
    <mergeCell ref="M12:M13"/>
    <mergeCell ref="N12:N13"/>
    <mergeCell ref="O12:O13"/>
    <mergeCell ref="P12:P13"/>
  </mergeCells>
  <pageMargins left="0.25" right="0.25" top="0.75" bottom="0.75" header="0.3" footer="0.3"/>
  <pageSetup scale="67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5"/>
  <sheetViews>
    <sheetView tabSelected="1" view="pageBreakPreview" zoomScaleNormal="100" zoomScaleSheetLayoutView="100" workbookViewId="0">
      <selection activeCell="R17" sqref="R17"/>
    </sheetView>
  </sheetViews>
  <sheetFormatPr baseColWidth="10" defaultColWidth="11.42578125" defaultRowHeight="12.75" x14ac:dyDescent="0.2"/>
  <cols>
    <col min="1" max="1" width="5.28515625" style="6" customWidth="1"/>
    <col min="2" max="2" width="17.5703125" style="4" customWidth="1"/>
    <col min="3" max="3" width="11.140625" style="5" customWidth="1"/>
    <col min="4" max="4" width="16.7109375" style="5" customWidth="1"/>
    <col min="5" max="16" width="2" style="5" customWidth="1"/>
    <col min="17" max="17" width="9.85546875" style="6" customWidth="1"/>
    <col min="18" max="18" width="12.85546875" style="5" customWidth="1"/>
    <col min="19" max="19" width="13.140625" style="6" customWidth="1"/>
    <col min="20" max="20" width="10.7109375" style="6" customWidth="1"/>
    <col min="21" max="21" width="11.7109375" style="7" customWidth="1"/>
    <col min="22" max="22" width="11.140625" style="6" customWidth="1"/>
    <col min="23" max="23" width="9.85546875" style="6" customWidth="1"/>
    <col min="24" max="24" width="13" style="6" customWidth="1"/>
    <col min="26" max="26" width="8.42578125" customWidth="1"/>
    <col min="27" max="27" width="13.85546875" customWidth="1"/>
  </cols>
  <sheetData>
    <row r="1" spans="1:27" s="1" customFormat="1" ht="15.75" x14ac:dyDescent="0.25">
      <c r="A1" s="99" t="s">
        <v>16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</row>
    <row r="2" spans="1:27" s="1" customFormat="1" ht="15.75" x14ac:dyDescent="0.25">
      <c r="A2" s="99" t="s">
        <v>84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</row>
    <row r="3" spans="1:27" s="1" customFormat="1" ht="15.75" customHeight="1" x14ac:dyDescent="0.25">
      <c r="A3" s="99" t="s">
        <v>107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</row>
    <row r="4" spans="1:27" s="1" customFormat="1" ht="15.75" customHeigh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40"/>
      <c r="V4" s="66"/>
      <c r="W4" s="66"/>
      <c r="X4" s="66"/>
      <c r="Y4" s="39"/>
      <c r="Z4" s="39"/>
      <c r="AA4" s="39"/>
    </row>
    <row r="5" spans="1:27" s="1" customFormat="1" ht="12.75" customHeight="1" x14ac:dyDescent="0.25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66"/>
      <c r="S5" s="66"/>
      <c r="T5" s="66"/>
      <c r="U5" s="40"/>
      <c r="V5" s="66"/>
      <c r="W5" s="66"/>
      <c r="X5" s="66"/>
      <c r="Y5" s="39"/>
      <c r="Z5" s="39"/>
      <c r="AA5" s="39"/>
    </row>
    <row r="6" spans="1:27" x14ac:dyDescent="0.2">
      <c r="A6" s="41" t="s">
        <v>27</v>
      </c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3"/>
      <c r="T6" s="43"/>
      <c r="U6" s="44"/>
      <c r="V6" s="43"/>
      <c r="W6" s="43"/>
      <c r="X6" s="43"/>
      <c r="Y6" s="3"/>
      <c r="Z6" s="3"/>
      <c r="AA6" s="3"/>
    </row>
    <row r="7" spans="1:27" x14ac:dyDescent="0.2">
      <c r="A7" s="41" t="s">
        <v>42</v>
      </c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3"/>
      <c r="T7" s="43"/>
      <c r="U7" s="44"/>
      <c r="V7" s="43"/>
      <c r="W7" s="43"/>
      <c r="X7" s="43"/>
      <c r="Y7" s="3"/>
      <c r="Z7" s="3"/>
      <c r="AA7" s="3"/>
    </row>
    <row r="8" spans="1:27" x14ac:dyDescent="0.2">
      <c r="A8" s="153" t="s">
        <v>130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43"/>
      <c r="T8" s="43"/>
      <c r="U8" s="44"/>
      <c r="V8" s="43"/>
      <c r="W8" s="43"/>
      <c r="X8" s="43"/>
      <c r="Y8" s="3"/>
      <c r="Z8" s="3"/>
      <c r="AA8" s="3"/>
    </row>
    <row r="9" spans="1:27" x14ac:dyDescent="0.2">
      <c r="A9" s="105" t="s">
        <v>131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3"/>
      <c r="Z9" s="3"/>
      <c r="AA9" s="3"/>
    </row>
    <row r="10" spans="1:27" x14ac:dyDescent="0.2">
      <c r="S10" s="93"/>
      <c r="T10" s="93"/>
      <c r="U10" s="93"/>
      <c r="V10" s="93"/>
      <c r="W10" s="93"/>
      <c r="X10" s="93"/>
      <c r="Y10" s="3"/>
      <c r="Z10" s="3"/>
      <c r="AA10" s="3"/>
    </row>
    <row r="11" spans="1:27" s="2" customFormat="1" ht="12.75" customHeight="1" x14ac:dyDescent="0.2">
      <c r="A11" s="103" t="s">
        <v>13</v>
      </c>
      <c r="B11" s="107" t="s">
        <v>85</v>
      </c>
      <c r="C11" s="107" t="s">
        <v>20</v>
      </c>
      <c r="D11" s="103" t="s">
        <v>0</v>
      </c>
      <c r="E11" s="107" t="s">
        <v>14</v>
      </c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4" t="s">
        <v>10</v>
      </c>
      <c r="R11" s="106" t="s">
        <v>37</v>
      </c>
      <c r="S11" s="108" t="s">
        <v>11</v>
      </c>
      <c r="T11" s="108"/>
      <c r="U11" s="108"/>
      <c r="V11" s="108"/>
      <c r="W11" s="108"/>
      <c r="X11" s="108"/>
      <c r="Y11" s="108"/>
      <c r="Z11" s="108"/>
      <c r="AA11" s="108"/>
    </row>
    <row r="12" spans="1:27" s="3" customFormat="1" ht="17.100000000000001" customHeight="1" x14ac:dyDescent="0.2">
      <c r="A12" s="103"/>
      <c r="B12" s="107"/>
      <c r="C12" s="107"/>
      <c r="D12" s="103"/>
      <c r="E12" s="46" t="s">
        <v>1</v>
      </c>
      <c r="F12" s="46" t="s">
        <v>2</v>
      </c>
      <c r="G12" s="46" t="s">
        <v>3</v>
      </c>
      <c r="H12" s="46" t="s">
        <v>4</v>
      </c>
      <c r="I12" s="46" t="s">
        <v>3</v>
      </c>
      <c r="J12" s="46" t="s">
        <v>5</v>
      </c>
      <c r="K12" s="46" t="s">
        <v>5</v>
      </c>
      <c r="L12" s="46" t="s">
        <v>4</v>
      </c>
      <c r="M12" s="46" t="s">
        <v>6</v>
      </c>
      <c r="N12" s="46" t="s">
        <v>7</v>
      </c>
      <c r="O12" s="46" t="s">
        <v>8</v>
      </c>
      <c r="P12" s="46" t="s">
        <v>9</v>
      </c>
      <c r="Q12" s="104"/>
      <c r="R12" s="106"/>
      <c r="S12" s="76" t="s">
        <v>30</v>
      </c>
      <c r="T12" s="77" t="s">
        <v>15</v>
      </c>
      <c r="U12" s="76" t="s">
        <v>21</v>
      </c>
      <c r="V12" s="76" t="s">
        <v>15</v>
      </c>
      <c r="W12" s="76" t="s">
        <v>21</v>
      </c>
      <c r="X12" s="76" t="s">
        <v>15</v>
      </c>
      <c r="Y12" s="76" t="s">
        <v>21</v>
      </c>
      <c r="Z12" s="76" t="s">
        <v>15</v>
      </c>
      <c r="AA12" s="77" t="s">
        <v>12</v>
      </c>
    </row>
    <row r="13" spans="1:27" s="3" customFormat="1" ht="42.75" customHeight="1" x14ac:dyDescent="0.2">
      <c r="A13" s="154" t="s">
        <v>132</v>
      </c>
      <c r="B13" s="155"/>
      <c r="C13" s="155"/>
      <c r="D13" s="156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8"/>
      <c r="S13" s="49"/>
      <c r="T13" s="49"/>
      <c r="U13" s="49"/>
      <c r="V13" s="49"/>
      <c r="W13" s="49"/>
      <c r="X13" s="49"/>
      <c r="Y13" s="17"/>
      <c r="Z13" s="17"/>
      <c r="AA13" s="17"/>
    </row>
    <row r="14" spans="1:27" ht="63.75" x14ac:dyDescent="0.2">
      <c r="A14" s="35" t="s">
        <v>133</v>
      </c>
      <c r="B14" s="71" t="s">
        <v>103</v>
      </c>
      <c r="C14" s="34" t="s">
        <v>22</v>
      </c>
      <c r="D14" s="72" t="s">
        <v>134</v>
      </c>
      <c r="E14" s="32"/>
      <c r="F14" s="32"/>
      <c r="G14" s="32" t="s">
        <v>26</v>
      </c>
      <c r="H14" s="32" t="s">
        <v>26</v>
      </c>
      <c r="I14" s="32"/>
      <c r="J14" s="32"/>
      <c r="K14" s="32"/>
      <c r="L14" s="32"/>
      <c r="M14" s="32" t="s">
        <v>26</v>
      </c>
      <c r="N14" s="32" t="s">
        <v>26</v>
      </c>
      <c r="O14" s="72"/>
      <c r="P14" s="72"/>
      <c r="Q14" s="58" t="s">
        <v>55</v>
      </c>
      <c r="R14" s="34" t="s">
        <v>87</v>
      </c>
      <c r="S14" s="34" t="s">
        <v>51</v>
      </c>
      <c r="T14" s="73">
        <f>150*2*16</f>
        <v>4800</v>
      </c>
      <c r="U14" s="51" t="s">
        <v>41</v>
      </c>
      <c r="V14" s="73">
        <f>75*16*4</f>
        <v>4800</v>
      </c>
      <c r="W14" s="51" t="s">
        <v>23</v>
      </c>
      <c r="X14" s="73">
        <f>200*2*8</f>
        <v>3200</v>
      </c>
      <c r="Y14" s="52" t="s">
        <v>44</v>
      </c>
      <c r="Z14" s="53">
        <v>0</v>
      </c>
      <c r="AA14" s="157">
        <f>SUM(T14:Z14)</f>
        <v>12800</v>
      </c>
    </row>
    <row r="15" spans="1:27" x14ac:dyDescent="0.2">
      <c r="A15" s="17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17"/>
      <c r="R15" s="72"/>
      <c r="S15" s="17"/>
      <c r="T15" s="59">
        <f>SUM(T14:T14)</f>
        <v>4800</v>
      </c>
      <c r="U15" s="59"/>
      <c r="V15" s="59">
        <f>SUM(V14:V14)</f>
        <v>4800</v>
      </c>
      <c r="W15" s="59"/>
      <c r="X15" s="59">
        <f>SUM(X14:X14)</f>
        <v>3200</v>
      </c>
      <c r="Y15" s="59"/>
      <c r="Z15" s="92">
        <f>SUM(Z14:Z14)</f>
        <v>0</v>
      </c>
      <c r="AA15" s="158">
        <f>SUM(AA14:AA14)</f>
        <v>12800</v>
      </c>
    </row>
  </sheetData>
  <mergeCells count="16">
    <mergeCell ref="R11:R12"/>
    <mergeCell ref="A9:X9"/>
    <mergeCell ref="C11:C12"/>
    <mergeCell ref="B11:B12"/>
    <mergeCell ref="S11:AA11"/>
    <mergeCell ref="D11:D12"/>
    <mergeCell ref="E11:P11"/>
    <mergeCell ref="A11:A12"/>
    <mergeCell ref="Q11:Q12"/>
    <mergeCell ref="A8:R8"/>
    <mergeCell ref="A13:D13"/>
    <mergeCell ref="A5:B5"/>
    <mergeCell ref="C5:Q5"/>
    <mergeCell ref="A1:AA1"/>
    <mergeCell ref="A2:AA2"/>
    <mergeCell ref="A3:AA3"/>
  </mergeCells>
  <phoneticPr fontId="0" type="noConversion"/>
  <printOptions horizontalCentered="1"/>
  <pageMargins left="0.25" right="0.25" top="0.75" bottom="0.75" header="0.3" footer="0.3"/>
  <pageSetup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8"/>
  <sheetViews>
    <sheetView view="pageBreakPreview" topLeftCell="A11" zoomScale="70" zoomScaleNormal="70" zoomScaleSheetLayoutView="70" zoomScalePageLayoutView="55" workbookViewId="0">
      <selection activeCell="S29" sqref="S29"/>
    </sheetView>
  </sheetViews>
  <sheetFormatPr baseColWidth="10" defaultColWidth="11.42578125" defaultRowHeight="12.75" x14ac:dyDescent="0.2"/>
  <cols>
    <col min="1" max="1" width="4.28515625" customWidth="1"/>
    <col min="2" max="2" width="14.42578125" customWidth="1"/>
    <col min="3" max="3" width="12.42578125" customWidth="1"/>
    <col min="4" max="4" width="18.5703125" customWidth="1"/>
    <col min="5" max="5" width="2.28515625" bestFit="1" customWidth="1"/>
    <col min="6" max="6" width="2.140625" bestFit="1" customWidth="1"/>
    <col min="7" max="7" width="2.42578125" bestFit="1" customWidth="1"/>
    <col min="8" max="8" width="2.28515625" bestFit="1" customWidth="1"/>
    <col min="9" max="9" width="2.42578125" bestFit="1" customWidth="1"/>
    <col min="10" max="11" width="2" bestFit="1" customWidth="1"/>
    <col min="12" max="13" width="2.28515625" bestFit="1" customWidth="1"/>
    <col min="14" max="14" width="2.42578125" bestFit="1" customWidth="1"/>
    <col min="15" max="16" width="2.28515625" bestFit="1" customWidth="1"/>
    <col min="17" max="17" width="10.85546875" customWidth="1"/>
    <col min="18" max="18" width="13.7109375" customWidth="1"/>
    <col min="19" max="19" width="15.140625" customWidth="1"/>
    <col min="20" max="20" width="10.42578125" customWidth="1"/>
    <col min="21" max="21" width="11.85546875" bestFit="1" customWidth="1"/>
    <col min="23" max="23" width="8.42578125" customWidth="1"/>
    <col min="24" max="24" width="10.42578125" customWidth="1"/>
    <col min="25" max="25" width="12.5703125" customWidth="1"/>
    <col min="26" max="26" width="7.28515625" customWidth="1"/>
    <col min="27" max="27" width="13.28515625" customWidth="1"/>
  </cols>
  <sheetData>
    <row r="1" spans="1:27" ht="15" x14ac:dyDescent="0.2">
      <c r="A1" s="99" t="s">
        <v>16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</row>
    <row r="2" spans="1:27" ht="15" x14ac:dyDescent="0.2">
      <c r="A2" s="99" t="s">
        <v>84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</row>
    <row r="3" spans="1:27" ht="15" x14ac:dyDescent="0.2">
      <c r="A3" s="99" t="s">
        <v>107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</row>
    <row r="4" spans="1:27" ht="15" x14ac:dyDescent="0.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40"/>
      <c r="V4" s="66"/>
      <c r="W4" s="66"/>
      <c r="X4" s="66"/>
      <c r="Y4" s="39"/>
      <c r="Z4" s="39"/>
      <c r="AA4" s="39"/>
    </row>
    <row r="5" spans="1:27" ht="15" x14ac:dyDescent="0.2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66"/>
      <c r="S5" s="66"/>
      <c r="T5" s="66"/>
      <c r="U5" s="40"/>
      <c r="V5" s="66"/>
      <c r="W5" s="66"/>
      <c r="X5" s="66"/>
      <c r="Y5" s="39"/>
      <c r="Z5" s="39"/>
      <c r="AA5" s="39"/>
    </row>
    <row r="6" spans="1:27" x14ac:dyDescent="0.2">
      <c r="A6" s="41" t="s">
        <v>27</v>
      </c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3"/>
      <c r="T6" s="43"/>
      <c r="U6" s="44"/>
      <c r="V6" s="43"/>
      <c r="W6" s="43"/>
      <c r="X6" s="43"/>
      <c r="Y6" s="3"/>
      <c r="Z6" s="3"/>
      <c r="AA6" s="3"/>
    </row>
    <row r="7" spans="1:27" x14ac:dyDescent="0.2">
      <c r="A7" s="41" t="s">
        <v>53</v>
      </c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3"/>
      <c r="T7" s="43"/>
      <c r="U7" s="44"/>
      <c r="V7" s="43"/>
      <c r="W7" s="43"/>
      <c r="X7" s="43"/>
      <c r="Y7" s="3"/>
      <c r="Z7" s="3"/>
      <c r="AA7" s="3"/>
    </row>
    <row r="8" spans="1:27" x14ac:dyDescent="0.2">
      <c r="A8" s="41" t="s">
        <v>54</v>
      </c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3"/>
      <c r="T8" s="43"/>
      <c r="U8" s="44"/>
      <c r="V8" s="43"/>
      <c r="W8" s="43"/>
      <c r="X8" s="43"/>
      <c r="Y8" s="3"/>
      <c r="Z8" s="3"/>
      <c r="AA8" s="3"/>
    </row>
    <row r="9" spans="1:27" ht="16.149999999999999" customHeight="1" x14ac:dyDescent="0.2">
      <c r="A9" s="105" t="s">
        <v>136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3"/>
      <c r="Z9" s="3"/>
      <c r="AA9" s="3"/>
    </row>
    <row r="10" spans="1:27" x14ac:dyDescent="0.2">
      <c r="A10" s="43"/>
      <c r="B10" s="45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3"/>
      <c r="R10" s="42"/>
      <c r="S10" s="43"/>
      <c r="T10" s="43"/>
      <c r="U10" s="44"/>
      <c r="V10" s="43"/>
      <c r="W10" s="43"/>
      <c r="X10" s="43"/>
      <c r="Y10" s="3"/>
      <c r="Z10" s="3"/>
      <c r="AA10" s="3"/>
    </row>
    <row r="11" spans="1:27" x14ac:dyDescent="0.2">
      <c r="A11" s="103" t="s">
        <v>13</v>
      </c>
      <c r="B11" s="107" t="s">
        <v>85</v>
      </c>
      <c r="C11" s="107" t="s">
        <v>20</v>
      </c>
      <c r="D11" s="103" t="s">
        <v>0</v>
      </c>
      <c r="E11" s="107" t="s">
        <v>14</v>
      </c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4" t="s">
        <v>10</v>
      </c>
      <c r="R11" s="106" t="s">
        <v>37</v>
      </c>
      <c r="S11" s="108" t="s">
        <v>11</v>
      </c>
      <c r="T11" s="108"/>
      <c r="U11" s="108"/>
      <c r="V11" s="108"/>
      <c r="W11" s="108"/>
      <c r="X11" s="108"/>
      <c r="Y11" s="108"/>
      <c r="Z11" s="108"/>
      <c r="AA11" s="108"/>
    </row>
    <row r="12" spans="1:27" x14ac:dyDescent="0.2">
      <c r="A12" s="110"/>
      <c r="B12" s="111"/>
      <c r="C12" s="111"/>
      <c r="D12" s="110"/>
      <c r="E12" s="63" t="s">
        <v>1</v>
      </c>
      <c r="F12" s="63" t="s">
        <v>2</v>
      </c>
      <c r="G12" s="63" t="s">
        <v>3</v>
      </c>
      <c r="H12" s="63" t="s">
        <v>4</v>
      </c>
      <c r="I12" s="63" t="s">
        <v>3</v>
      </c>
      <c r="J12" s="63" t="s">
        <v>5</v>
      </c>
      <c r="K12" s="63" t="s">
        <v>5</v>
      </c>
      <c r="L12" s="63" t="s">
        <v>4</v>
      </c>
      <c r="M12" s="63" t="s">
        <v>6</v>
      </c>
      <c r="N12" s="63" t="s">
        <v>7</v>
      </c>
      <c r="O12" s="63" t="s">
        <v>8</v>
      </c>
      <c r="P12" s="63" t="s">
        <v>9</v>
      </c>
      <c r="Q12" s="112"/>
      <c r="R12" s="109"/>
      <c r="S12" s="78" t="s">
        <v>30</v>
      </c>
      <c r="T12" s="79" t="s">
        <v>15</v>
      </c>
      <c r="U12" s="78" t="s">
        <v>21</v>
      </c>
      <c r="V12" s="78" t="s">
        <v>15</v>
      </c>
      <c r="W12" s="78" t="s">
        <v>21</v>
      </c>
      <c r="X12" s="78" t="s">
        <v>15</v>
      </c>
      <c r="Y12" s="78" t="s">
        <v>21</v>
      </c>
      <c r="Z12" s="78" t="s">
        <v>15</v>
      </c>
      <c r="AA12" s="79" t="s">
        <v>12</v>
      </c>
    </row>
    <row r="13" spans="1:27" ht="40.5" customHeight="1" x14ac:dyDescent="0.2">
      <c r="A13" s="75">
        <v>1</v>
      </c>
      <c r="B13" s="96" t="s">
        <v>135</v>
      </c>
      <c r="C13" s="96"/>
      <c r="D13" s="96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49"/>
      <c r="T13" s="49"/>
      <c r="U13" s="49"/>
      <c r="V13" s="49"/>
      <c r="W13" s="49"/>
      <c r="X13" s="49"/>
      <c r="Y13" s="17"/>
      <c r="Z13" s="17"/>
      <c r="AA13" s="17"/>
    </row>
    <row r="14" spans="1:27" ht="127.5" x14ac:dyDescent="0.2">
      <c r="A14" s="35">
        <v>1.1000000000000001</v>
      </c>
      <c r="B14" s="34" t="s">
        <v>58</v>
      </c>
      <c r="C14" s="34" t="s">
        <v>22</v>
      </c>
      <c r="D14" s="54" t="s">
        <v>137</v>
      </c>
      <c r="E14" s="32"/>
      <c r="F14" s="32" t="s">
        <v>26</v>
      </c>
      <c r="G14" s="32" t="s">
        <v>26</v>
      </c>
      <c r="H14" s="32"/>
      <c r="I14" s="32"/>
      <c r="J14" s="32"/>
      <c r="K14" s="32"/>
      <c r="L14" s="32"/>
      <c r="M14" s="32"/>
      <c r="N14" s="32"/>
      <c r="O14" s="32"/>
      <c r="P14" s="32"/>
      <c r="Q14" s="34" t="s">
        <v>104</v>
      </c>
      <c r="R14" s="34" t="s">
        <v>59</v>
      </c>
      <c r="S14" s="34" t="s">
        <v>51</v>
      </c>
      <c r="T14" s="38">
        <f>150*2*5</f>
        <v>1500</v>
      </c>
      <c r="U14" s="80" t="s">
        <v>41</v>
      </c>
      <c r="V14" s="30">
        <v>0</v>
      </c>
      <c r="W14" s="51" t="s">
        <v>23</v>
      </c>
      <c r="X14" s="53">
        <f>200*2*2+100</f>
        <v>900</v>
      </c>
      <c r="Y14" s="52" t="s">
        <v>52</v>
      </c>
      <c r="Z14" s="53">
        <v>0</v>
      </c>
      <c r="AA14" s="53">
        <f>SUM(T14,V14,X14,Z14)</f>
        <v>2400</v>
      </c>
    </row>
    <row r="15" spans="1:27" ht="114.75" x14ac:dyDescent="0.2">
      <c r="A15" s="75">
        <v>1.2</v>
      </c>
      <c r="B15" s="28" t="s">
        <v>60</v>
      </c>
      <c r="C15" s="28" t="s">
        <v>56</v>
      </c>
      <c r="D15" s="28" t="s">
        <v>138</v>
      </c>
      <c r="E15" s="32"/>
      <c r="F15" s="32"/>
      <c r="G15" s="32" t="s">
        <v>26</v>
      </c>
      <c r="H15" s="32"/>
      <c r="I15" s="32"/>
      <c r="J15" s="32"/>
      <c r="K15" s="32" t="s">
        <v>26</v>
      </c>
      <c r="L15" s="32"/>
      <c r="M15" s="32"/>
      <c r="N15" s="32"/>
      <c r="O15" s="32"/>
      <c r="P15" s="32"/>
      <c r="Q15" s="28" t="s">
        <v>86</v>
      </c>
      <c r="R15" s="28" t="s">
        <v>61</v>
      </c>
      <c r="S15" s="35" t="s">
        <v>51</v>
      </c>
      <c r="T15" s="30">
        <f>150*2*4</f>
        <v>1200</v>
      </c>
      <c r="U15" s="80" t="s">
        <v>41</v>
      </c>
      <c r="V15" s="36">
        <v>0</v>
      </c>
      <c r="W15" s="37" t="s">
        <v>23</v>
      </c>
      <c r="X15" s="30">
        <f>200*2*4+150</f>
        <v>1750</v>
      </c>
      <c r="Y15" s="50" t="s">
        <v>44</v>
      </c>
      <c r="Z15" s="30">
        <v>0</v>
      </c>
      <c r="AA15" s="53">
        <f t="shared" ref="AA15:AA18" si="0">SUM(T15,V15,X15,Z15)</f>
        <v>2950</v>
      </c>
    </row>
    <row r="16" spans="1:27" ht="76.5" x14ac:dyDescent="0.2">
      <c r="A16" s="35">
        <v>1.3</v>
      </c>
      <c r="B16" s="28" t="s">
        <v>89</v>
      </c>
      <c r="C16" s="34" t="s">
        <v>90</v>
      </c>
      <c r="D16" s="72" t="s">
        <v>139</v>
      </c>
      <c r="E16" s="35"/>
      <c r="F16" s="72"/>
      <c r="G16" s="72"/>
      <c r="H16" s="72"/>
      <c r="I16" s="72"/>
      <c r="J16" s="72"/>
      <c r="K16" s="72"/>
      <c r="L16" s="72"/>
      <c r="M16" s="72"/>
      <c r="N16" s="72"/>
      <c r="O16" s="32" t="s">
        <v>26</v>
      </c>
      <c r="P16" s="72"/>
      <c r="Q16" s="34" t="s">
        <v>91</v>
      </c>
      <c r="R16" s="34" t="s">
        <v>92</v>
      </c>
      <c r="S16" s="34" t="s">
        <v>51</v>
      </c>
      <c r="T16" s="30">
        <f>150*2*3</f>
        <v>900</v>
      </c>
      <c r="U16" s="80" t="s">
        <v>41</v>
      </c>
      <c r="V16" s="30">
        <f>75*60</f>
        <v>4500</v>
      </c>
      <c r="W16" s="51" t="s">
        <v>23</v>
      </c>
      <c r="X16" s="73">
        <f>200+100</f>
        <v>300</v>
      </c>
      <c r="Y16" s="52" t="s">
        <v>52</v>
      </c>
      <c r="Z16" s="53">
        <v>0</v>
      </c>
      <c r="AA16" s="53">
        <f t="shared" si="0"/>
        <v>5700</v>
      </c>
    </row>
    <row r="17" spans="1:27" ht="89.25" x14ac:dyDescent="0.2">
      <c r="A17" s="32">
        <v>1.4</v>
      </c>
      <c r="B17" s="28" t="s">
        <v>105</v>
      </c>
      <c r="C17" s="34" t="s">
        <v>90</v>
      </c>
      <c r="D17" s="34" t="s">
        <v>140</v>
      </c>
      <c r="E17" s="35"/>
      <c r="F17" s="72"/>
      <c r="G17" s="72"/>
      <c r="H17" s="32" t="s">
        <v>26</v>
      </c>
      <c r="I17" s="72"/>
      <c r="J17" s="72"/>
      <c r="K17" s="72"/>
      <c r="L17" s="72"/>
      <c r="M17" s="72"/>
      <c r="N17" s="72"/>
      <c r="O17" s="72"/>
      <c r="P17" s="72"/>
      <c r="Q17" s="34" t="s">
        <v>91</v>
      </c>
      <c r="R17" s="34" t="s">
        <v>92</v>
      </c>
      <c r="S17" s="34" t="s">
        <v>51</v>
      </c>
      <c r="T17" s="73">
        <f>150*2*3</f>
        <v>900</v>
      </c>
      <c r="U17" s="80" t="s">
        <v>41</v>
      </c>
      <c r="V17" s="30">
        <f>75*2</f>
        <v>150</v>
      </c>
      <c r="W17" s="51" t="s">
        <v>23</v>
      </c>
      <c r="X17" s="73">
        <f>200*2+100</f>
        <v>500</v>
      </c>
      <c r="Y17" s="52" t="s">
        <v>52</v>
      </c>
      <c r="Z17" s="53">
        <v>0</v>
      </c>
      <c r="AA17" s="53">
        <f t="shared" si="0"/>
        <v>1550</v>
      </c>
    </row>
    <row r="18" spans="1:27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7"/>
      <c r="S18" s="17"/>
      <c r="T18" s="59">
        <f>SUM(T14:T17)</f>
        <v>4500</v>
      </c>
      <c r="U18" s="59"/>
      <c r="V18" s="59">
        <f t="shared" ref="V18:Z18" si="1">SUM(V14:V17)</f>
        <v>4650</v>
      </c>
      <c r="W18" s="59"/>
      <c r="X18" s="59">
        <f t="shared" si="1"/>
        <v>3450</v>
      </c>
      <c r="Y18" s="59"/>
      <c r="Z18" s="92">
        <f t="shared" si="1"/>
        <v>0</v>
      </c>
      <c r="AA18" s="148">
        <f t="shared" si="0"/>
        <v>12600</v>
      </c>
    </row>
  </sheetData>
  <mergeCells count="15">
    <mergeCell ref="A9:X9"/>
    <mergeCell ref="A5:B5"/>
    <mergeCell ref="C5:Q5"/>
    <mergeCell ref="A1:AA1"/>
    <mergeCell ref="A2:AA2"/>
    <mergeCell ref="A3:AA3"/>
    <mergeCell ref="R11:R12"/>
    <mergeCell ref="S11:AA11"/>
    <mergeCell ref="B13:D13"/>
    <mergeCell ref="A11:A12"/>
    <mergeCell ref="B11:B12"/>
    <mergeCell ref="C11:C12"/>
    <mergeCell ref="D11:D12"/>
    <mergeCell ref="E11:P11"/>
    <mergeCell ref="Q11:Q12"/>
  </mergeCells>
  <pageMargins left="0.25" right="0.25" top="0.75" bottom="0.75" header="0.3" footer="0.3"/>
  <pageSetup scale="64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F8D4B-E2E8-40CA-B033-0784370D5530}">
  <sheetPr>
    <pageSetUpPr fitToPage="1"/>
  </sheetPr>
  <dimension ref="A1:AA25"/>
  <sheetViews>
    <sheetView topLeftCell="A17" zoomScale="70" zoomScaleNormal="70" workbookViewId="0">
      <selection activeCell="O30" sqref="O30"/>
    </sheetView>
  </sheetViews>
  <sheetFormatPr baseColWidth="10" defaultRowHeight="12.75" x14ac:dyDescent="0.2"/>
  <cols>
    <col min="1" max="1" width="5.42578125" customWidth="1"/>
    <col min="2" max="2" width="14.28515625" customWidth="1"/>
    <col min="3" max="3" width="13.42578125" customWidth="1"/>
    <col min="4" max="4" width="14" bestFit="1" customWidth="1"/>
    <col min="5" max="6" width="3.140625" bestFit="1" customWidth="1"/>
    <col min="7" max="7" width="3.85546875" bestFit="1" customWidth="1"/>
    <col min="8" max="8" width="3.42578125" bestFit="1" customWidth="1"/>
    <col min="9" max="9" width="3.85546875" bestFit="1" customWidth="1"/>
    <col min="10" max="11" width="3" bestFit="1" customWidth="1"/>
    <col min="12" max="12" width="3.42578125" bestFit="1" customWidth="1"/>
    <col min="13" max="13" width="3.140625" customWidth="1"/>
    <col min="14" max="16" width="3.42578125" bestFit="1" customWidth="1"/>
    <col min="17" max="17" width="15" customWidth="1"/>
    <col min="18" max="18" width="15.7109375" bestFit="1" customWidth="1"/>
    <col min="19" max="19" width="12.85546875" customWidth="1"/>
    <col min="20" max="20" width="9.7109375" bestFit="1" customWidth="1"/>
    <col min="21" max="21" width="11.140625" bestFit="1" customWidth="1"/>
    <col min="22" max="22" width="8.7109375" bestFit="1" customWidth="1"/>
    <col min="23" max="23" width="9.140625" bestFit="1" customWidth="1"/>
    <col min="25" max="25" width="12.140625" bestFit="1" customWidth="1"/>
    <col min="26" max="26" width="8.7109375" bestFit="1" customWidth="1"/>
    <col min="27" max="27" width="11" bestFit="1" customWidth="1"/>
  </cols>
  <sheetData>
    <row r="1" spans="1:27" ht="45.75" customHeight="1" x14ac:dyDescent="0.2">
      <c r="A1" s="214" t="s">
        <v>16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</row>
    <row r="2" spans="1:27" ht="15" x14ac:dyDescent="0.2">
      <c r="A2" s="99" t="s">
        <v>84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</row>
    <row r="3" spans="1:27" ht="15" x14ac:dyDescent="0.2">
      <c r="A3" s="99" t="s">
        <v>107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</row>
    <row r="4" spans="1:27" ht="15" x14ac:dyDescent="0.2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68"/>
      <c r="S4" s="68"/>
      <c r="T4" s="68"/>
      <c r="U4" s="55"/>
      <c r="V4" s="68"/>
      <c r="W4" s="68"/>
      <c r="X4" s="68"/>
      <c r="Y4" s="39"/>
      <c r="Z4" s="39"/>
      <c r="AA4" s="39"/>
    </row>
    <row r="5" spans="1:27" x14ac:dyDescent="0.2">
      <c r="A5" s="205" t="s">
        <v>17</v>
      </c>
      <c r="B5" s="205"/>
      <c r="C5" s="206" t="s">
        <v>28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7"/>
      <c r="S5" s="208"/>
      <c r="T5" s="208"/>
      <c r="U5" s="209"/>
      <c r="V5" s="208"/>
      <c r="W5" s="208"/>
      <c r="X5" s="3"/>
      <c r="Y5" s="3"/>
      <c r="Z5" s="3"/>
      <c r="AA5" s="3"/>
    </row>
    <row r="6" spans="1:27" x14ac:dyDescent="0.2">
      <c r="A6" s="205" t="s">
        <v>18</v>
      </c>
      <c r="B6" s="205"/>
      <c r="C6" s="206" t="s">
        <v>49</v>
      </c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7"/>
      <c r="S6" s="208"/>
      <c r="T6" s="208"/>
      <c r="U6" s="209"/>
      <c r="V6" s="208"/>
      <c r="W6" s="208"/>
      <c r="X6" s="3"/>
      <c r="Y6" s="3"/>
      <c r="Z6" s="3"/>
      <c r="AA6" s="3"/>
    </row>
    <row r="7" spans="1:27" x14ac:dyDescent="0.2">
      <c r="A7" s="210" t="s">
        <v>141</v>
      </c>
      <c r="B7" s="210"/>
      <c r="C7" s="206" t="s">
        <v>142</v>
      </c>
      <c r="D7" s="206"/>
      <c r="E7" s="206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07"/>
      <c r="S7" s="208"/>
      <c r="T7" s="208"/>
      <c r="U7" s="209"/>
      <c r="V7" s="208"/>
      <c r="W7" s="208"/>
      <c r="X7" s="3"/>
      <c r="Y7" s="3"/>
      <c r="Z7" s="3"/>
      <c r="AA7" s="3"/>
    </row>
    <row r="8" spans="1:27" x14ac:dyDescent="0.2">
      <c r="A8" s="212" t="s">
        <v>19</v>
      </c>
      <c r="B8" s="212"/>
      <c r="C8" s="213" t="s">
        <v>43</v>
      </c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159"/>
      <c r="Y8" s="159"/>
      <c r="Z8" s="159"/>
      <c r="AA8" s="3"/>
    </row>
    <row r="9" spans="1:27" x14ac:dyDescent="0.2">
      <c r="A9" s="69"/>
      <c r="B9" s="69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3"/>
      <c r="U9" s="7"/>
      <c r="V9" s="3"/>
      <c r="W9" s="3"/>
      <c r="X9" s="3"/>
      <c r="Y9" s="3"/>
      <c r="Z9" s="3"/>
      <c r="AA9" s="3"/>
    </row>
    <row r="10" spans="1:27" x14ac:dyDescent="0.2">
      <c r="A10" s="190" t="s">
        <v>13</v>
      </c>
      <c r="B10" s="191" t="s">
        <v>85</v>
      </c>
      <c r="C10" s="191" t="s">
        <v>20</v>
      </c>
      <c r="D10" s="190" t="s">
        <v>0</v>
      </c>
      <c r="E10" s="192" t="s">
        <v>14</v>
      </c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1" t="s">
        <v>10</v>
      </c>
      <c r="R10" s="191" t="s">
        <v>37</v>
      </c>
      <c r="S10" s="193" t="s">
        <v>11</v>
      </c>
      <c r="T10" s="193"/>
      <c r="U10" s="193"/>
      <c r="V10" s="193"/>
      <c r="W10" s="193"/>
      <c r="X10" s="193"/>
      <c r="Y10" s="193"/>
      <c r="Z10" s="193"/>
      <c r="AA10" s="193"/>
    </row>
    <row r="11" spans="1:27" x14ac:dyDescent="0.2">
      <c r="A11" s="194"/>
      <c r="B11" s="195"/>
      <c r="C11" s="195"/>
      <c r="D11" s="194"/>
      <c r="E11" s="191" t="s">
        <v>1</v>
      </c>
      <c r="F11" s="191" t="s">
        <v>2</v>
      </c>
      <c r="G11" s="191" t="s">
        <v>3</v>
      </c>
      <c r="H11" s="191" t="s">
        <v>4</v>
      </c>
      <c r="I11" s="191" t="s">
        <v>3</v>
      </c>
      <c r="J11" s="191" t="s">
        <v>5</v>
      </c>
      <c r="K11" s="191" t="s">
        <v>5</v>
      </c>
      <c r="L11" s="191" t="s">
        <v>4</v>
      </c>
      <c r="M11" s="191" t="s">
        <v>6</v>
      </c>
      <c r="N11" s="191" t="s">
        <v>7</v>
      </c>
      <c r="O11" s="191" t="s">
        <v>8</v>
      </c>
      <c r="P11" s="191" t="s">
        <v>9</v>
      </c>
      <c r="Q11" s="199"/>
      <c r="R11" s="199"/>
      <c r="S11" s="196" t="s">
        <v>30</v>
      </c>
      <c r="T11" s="190" t="s">
        <v>15</v>
      </c>
      <c r="U11" s="196" t="s">
        <v>21</v>
      </c>
      <c r="V11" s="196" t="s">
        <v>15</v>
      </c>
      <c r="W11" s="196" t="s">
        <v>21</v>
      </c>
      <c r="X11" s="196" t="s">
        <v>15</v>
      </c>
      <c r="Y11" s="196" t="s">
        <v>21</v>
      </c>
      <c r="Z11" s="196" t="s">
        <v>15</v>
      </c>
      <c r="AA11" s="190" t="s">
        <v>12</v>
      </c>
    </row>
    <row r="12" spans="1:27" ht="36" customHeight="1" x14ac:dyDescent="0.2">
      <c r="A12" s="160" t="s">
        <v>144</v>
      </c>
      <c r="B12" s="161"/>
      <c r="C12" s="161"/>
      <c r="D12" s="162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7"/>
      <c r="T12" s="194"/>
      <c r="U12" s="197"/>
      <c r="V12" s="197"/>
      <c r="W12" s="197"/>
      <c r="X12" s="197"/>
      <c r="Y12" s="197"/>
      <c r="Z12" s="197"/>
      <c r="AA12" s="194"/>
    </row>
    <row r="13" spans="1:27" ht="76.5" x14ac:dyDescent="0.2">
      <c r="A13" s="34" t="s">
        <v>25</v>
      </c>
      <c r="B13" s="34" t="s">
        <v>67</v>
      </c>
      <c r="C13" s="34" t="s">
        <v>29</v>
      </c>
      <c r="D13" s="34" t="s">
        <v>143</v>
      </c>
      <c r="E13" s="56"/>
      <c r="F13" s="56" t="s">
        <v>26</v>
      </c>
      <c r="G13" s="56"/>
      <c r="H13" s="56"/>
      <c r="I13" s="56"/>
      <c r="J13" s="32"/>
      <c r="K13" s="32"/>
      <c r="L13" s="32"/>
      <c r="M13" s="32"/>
      <c r="N13" s="32"/>
      <c r="O13" s="32"/>
      <c r="P13" s="32"/>
      <c r="Q13" s="34" t="s">
        <v>38</v>
      </c>
      <c r="R13" s="34" t="s">
        <v>88</v>
      </c>
      <c r="S13" s="34" t="s">
        <v>51</v>
      </c>
      <c r="T13" s="30">
        <f>150*2*2+1000*8</f>
        <v>8600</v>
      </c>
      <c r="U13" s="51" t="s">
        <v>50</v>
      </c>
      <c r="V13" s="30">
        <f>75*2*2</f>
        <v>300</v>
      </c>
      <c r="W13" s="51" t="s">
        <v>23</v>
      </c>
      <c r="X13" s="53">
        <f>200*2+100</f>
        <v>500</v>
      </c>
      <c r="Y13" s="53" t="s">
        <v>94</v>
      </c>
      <c r="Z13" s="53">
        <v>0</v>
      </c>
      <c r="AA13" s="53">
        <f>SUM(T13,V13,X13,Z13)</f>
        <v>9400</v>
      </c>
    </row>
    <row r="14" spans="1:27" x14ac:dyDescent="0.2">
      <c r="A14" s="18"/>
      <c r="B14" s="64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18"/>
      <c r="R14" s="65"/>
      <c r="S14" s="18"/>
      <c r="T14" s="30">
        <f>SUM(T13)</f>
        <v>8600</v>
      </c>
      <c r="U14" s="30"/>
      <c r="V14" s="30">
        <f>SUM(V13)</f>
        <v>300</v>
      </c>
      <c r="W14" s="30"/>
      <c r="X14" s="30">
        <f>SUM(X13)</f>
        <v>500</v>
      </c>
      <c r="Y14" s="30"/>
      <c r="Z14" s="30">
        <f>SUM(Z13)</f>
        <v>0</v>
      </c>
      <c r="AA14" s="74">
        <f>SUM(AA13)</f>
        <v>9400</v>
      </c>
    </row>
    <row r="15" spans="1:27" ht="79.5" customHeight="1" x14ac:dyDescent="0.2">
      <c r="A15" s="185"/>
      <c r="B15" s="186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5"/>
      <c r="R15" s="187"/>
      <c r="S15" s="185"/>
      <c r="T15" s="133"/>
      <c r="U15" s="133"/>
      <c r="V15" s="133"/>
      <c r="W15" s="133"/>
      <c r="X15" s="133"/>
      <c r="Y15" s="133"/>
      <c r="Z15" s="133"/>
      <c r="AA15" s="188"/>
    </row>
    <row r="16" spans="1:27" x14ac:dyDescent="0.2">
      <c r="A16" s="166" t="s">
        <v>17</v>
      </c>
      <c r="B16" s="166"/>
      <c r="C16" s="167" t="s">
        <v>28</v>
      </c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8"/>
      <c r="S16" s="169"/>
      <c r="T16" s="169"/>
      <c r="U16" s="169"/>
      <c r="V16" s="169"/>
      <c r="W16" s="169"/>
      <c r="X16" s="169"/>
      <c r="Y16" s="169"/>
      <c r="Z16" s="169"/>
      <c r="AA16" s="169"/>
    </row>
    <row r="17" spans="1:27" x14ac:dyDescent="0.2">
      <c r="A17" s="166" t="s">
        <v>18</v>
      </c>
      <c r="B17" s="166"/>
      <c r="C17" s="167" t="s">
        <v>145</v>
      </c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8"/>
      <c r="S17" s="169"/>
      <c r="T17" s="169"/>
      <c r="U17" s="169"/>
      <c r="V17" s="169"/>
      <c r="W17" s="169"/>
      <c r="X17" s="169"/>
      <c r="Y17" s="169"/>
      <c r="Z17" s="169"/>
      <c r="AA17" s="169"/>
    </row>
    <row r="18" spans="1:27" x14ac:dyDescent="0.2">
      <c r="A18" s="166" t="s">
        <v>146</v>
      </c>
      <c r="B18" s="166"/>
      <c r="C18" s="167" t="s">
        <v>147</v>
      </c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8"/>
      <c r="S18" s="169"/>
      <c r="T18" s="169"/>
      <c r="U18" s="169"/>
      <c r="V18" s="169"/>
      <c r="W18" s="169"/>
      <c r="X18" s="169"/>
      <c r="Y18" s="169"/>
      <c r="Z18" s="169"/>
      <c r="AA18" s="169"/>
    </row>
    <row r="19" spans="1:27" ht="12.75" customHeight="1" x14ac:dyDescent="0.2">
      <c r="A19" s="189" t="s">
        <v>158</v>
      </c>
      <c r="B19" s="189"/>
      <c r="C19" s="167" t="s">
        <v>148</v>
      </c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8"/>
      <c r="U19" s="168"/>
      <c r="V19" s="168"/>
      <c r="W19" s="168"/>
      <c r="X19" s="168"/>
      <c r="Y19" s="168"/>
      <c r="Z19" s="168"/>
      <c r="AA19" s="168"/>
    </row>
    <row r="20" spans="1:27" ht="13.5" thickBot="1" x14ac:dyDescent="0.25">
      <c r="A20" s="163"/>
      <c r="B20" s="164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3"/>
      <c r="R20" s="165"/>
      <c r="S20" s="163"/>
      <c r="T20" s="163"/>
      <c r="U20" s="163"/>
      <c r="V20" s="163"/>
      <c r="W20" s="163"/>
      <c r="X20" s="163"/>
      <c r="Y20" s="163"/>
      <c r="Z20" s="163"/>
      <c r="AA20" s="163"/>
    </row>
    <row r="21" spans="1:27" ht="12.75" customHeight="1" x14ac:dyDescent="0.2">
      <c r="A21" s="174" t="s">
        <v>13</v>
      </c>
      <c r="B21" s="175" t="s">
        <v>85</v>
      </c>
      <c r="C21" s="175" t="s">
        <v>20</v>
      </c>
      <c r="D21" s="176" t="s">
        <v>0</v>
      </c>
      <c r="E21" s="175" t="s">
        <v>14</v>
      </c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98" t="s">
        <v>10</v>
      </c>
      <c r="R21" s="198" t="s">
        <v>37</v>
      </c>
      <c r="S21" s="176" t="s">
        <v>11</v>
      </c>
      <c r="T21" s="176"/>
      <c r="U21" s="177"/>
      <c r="V21" s="177"/>
      <c r="W21" s="177"/>
      <c r="X21" s="177"/>
      <c r="Y21" s="177"/>
      <c r="Z21" s="177"/>
      <c r="AA21" s="178"/>
    </row>
    <row r="22" spans="1:27" x14ac:dyDescent="0.2">
      <c r="A22" s="179"/>
      <c r="B22" s="180"/>
      <c r="C22" s="180"/>
      <c r="D22" s="181"/>
      <c r="E22" s="191" t="s">
        <v>1</v>
      </c>
      <c r="F22" s="191" t="s">
        <v>2</v>
      </c>
      <c r="G22" s="191" t="s">
        <v>3</v>
      </c>
      <c r="H22" s="191" t="s">
        <v>4</v>
      </c>
      <c r="I22" s="191" t="s">
        <v>3</v>
      </c>
      <c r="J22" s="191" t="s">
        <v>5</v>
      </c>
      <c r="K22" s="191" t="s">
        <v>5</v>
      </c>
      <c r="L22" s="191" t="s">
        <v>4</v>
      </c>
      <c r="M22" s="191" t="s">
        <v>6</v>
      </c>
      <c r="N22" s="191" t="s">
        <v>7</v>
      </c>
      <c r="O22" s="191" t="s">
        <v>8</v>
      </c>
      <c r="P22" s="191" t="s">
        <v>9</v>
      </c>
      <c r="Q22" s="199"/>
      <c r="R22" s="199"/>
      <c r="S22" s="190" t="s">
        <v>21</v>
      </c>
      <c r="T22" s="190" t="s">
        <v>15</v>
      </c>
      <c r="U22" s="190" t="s">
        <v>21</v>
      </c>
      <c r="V22" s="190" t="s">
        <v>15</v>
      </c>
      <c r="W22" s="190" t="s">
        <v>21</v>
      </c>
      <c r="X22" s="190" t="s">
        <v>15</v>
      </c>
      <c r="Y22" s="190" t="s">
        <v>21</v>
      </c>
      <c r="Z22" s="190" t="s">
        <v>15</v>
      </c>
      <c r="AA22" s="200" t="s">
        <v>12</v>
      </c>
    </row>
    <row r="23" spans="1:27" ht="37.5" customHeight="1" x14ac:dyDescent="0.2">
      <c r="A23" s="160" t="s">
        <v>149</v>
      </c>
      <c r="B23" s="161"/>
      <c r="C23" s="161"/>
      <c r="D23" s="162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4"/>
      <c r="T23" s="194"/>
      <c r="U23" s="194"/>
      <c r="V23" s="194"/>
      <c r="W23" s="194"/>
      <c r="X23" s="194"/>
      <c r="Y23" s="194"/>
      <c r="Z23" s="194"/>
      <c r="AA23" s="201"/>
    </row>
    <row r="24" spans="1:27" ht="127.5" x14ac:dyDescent="0.2">
      <c r="A24" s="49">
        <v>1.1000000000000001</v>
      </c>
      <c r="B24" s="170" t="s">
        <v>154</v>
      </c>
      <c r="C24" s="49" t="s">
        <v>51</v>
      </c>
      <c r="D24" s="49" t="s">
        <v>150</v>
      </c>
      <c r="E24" s="49"/>
      <c r="F24" s="49"/>
      <c r="G24" s="49"/>
      <c r="H24" s="49"/>
      <c r="I24" s="49"/>
      <c r="J24" s="29"/>
      <c r="K24" s="49"/>
      <c r="L24" s="49"/>
      <c r="M24" s="49"/>
      <c r="N24" s="49" t="s">
        <v>26</v>
      </c>
      <c r="O24" s="29"/>
      <c r="P24" s="49"/>
      <c r="Q24" s="29" t="s">
        <v>151</v>
      </c>
      <c r="R24" s="29" t="s">
        <v>153</v>
      </c>
      <c r="S24" s="29" t="s">
        <v>51</v>
      </c>
      <c r="T24" s="171">
        <v>500</v>
      </c>
      <c r="U24" s="49" t="s">
        <v>41</v>
      </c>
      <c r="V24" s="172">
        <v>100</v>
      </c>
      <c r="W24" s="49" t="s">
        <v>23</v>
      </c>
      <c r="X24" s="171">
        <v>0</v>
      </c>
      <c r="Y24" s="171" t="s">
        <v>152</v>
      </c>
      <c r="Z24" s="171">
        <v>0</v>
      </c>
      <c r="AA24" s="173">
        <f>T24+V24+X24</f>
        <v>600</v>
      </c>
    </row>
    <row r="25" spans="1:27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202">
        <f>SUM(T24)</f>
        <v>500</v>
      </c>
      <c r="U25" s="203"/>
      <c r="V25" s="204">
        <v>100</v>
      </c>
      <c r="W25" s="203"/>
      <c r="X25" s="202">
        <f>SUM(X24)</f>
        <v>0</v>
      </c>
      <c r="Y25" s="203"/>
      <c r="Z25" s="202">
        <f>SUM(Z24)</f>
        <v>0</v>
      </c>
      <c r="AA25" s="183">
        <f>SUM(AA24)</f>
        <v>600</v>
      </c>
    </row>
  </sheetData>
  <mergeCells count="78">
    <mergeCell ref="P22:P23"/>
    <mergeCell ref="C19:S19"/>
    <mergeCell ref="J22:J23"/>
    <mergeCell ref="K22:K23"/>
    <mergeCell ref="L22:L23"/>
    <mergeCell ref="M22:M23"/>
    <mergeCell ref="N22:N23"/>
    <mergeCell ref="O22:O23"/>
    <mergeCell ref="W22:W23"/>
    <mergeCell ref="X22:X23"/>
    <mergeCell ref="Y22:Y23"/>
    <mergeCell ref="Z22:Z23"/>
    <mergeCell ref="AA22:AA23"/>
    <mergeCell ref="E22:E23"/>
    <mergeCell ref="F22:F23"/>
    <mergeCell ref="G22:G23"/>
    <mergeCell ref="H22:H23"/>
    <mergeCell ref="I22:I23"/>
    <mergeCell ref="X11:X12"/>
    <mergeCell ref="Y11:Y12"/>
    <mergeCell ref="Z11:Z12"/>
    <mergeCell ref="AA11:AA12"/>
    <mergeCell ref="Q21:Q23"/>
    <mergeCell ref="R21:R23"/>
    <mergeCell ref="S22:S23"/>
    <mergeCell ref="T22:T23"/>
    <mergeCell ref="U22:U23"/>
    <mergeCell ref="V22:V23"/>
    <mergeCell ref="Q10:Q12"/>
    <mergeCell ref="R10:R12"/>
    <mergeCell ref="S11:S12"/>
    <mergeCell ref="A6:B6"/>
    <mergeCell ref="A10:A11"/>
    <mergeCell ref="E10:P10"/>
    <mergeCell ref="A8:B8"/>
    <mergeCell ref="A5:B5"/>
    <mergeCell ref="M11:M12"/>
    <mergeCell ref="C6:Q6"/>
    <mergeCell ref="C7:E7"/>
    <mergeCell ref="A4:B4"/>
    <mergeCell ref="C4:Q4"/>
    <mergeCell ref="A1:AA1"/>
    <mergeCell ref="A2:AA2"/>
    <mergeCell ref="A3:AA3"/>
    <mergeCell ref="C5:Q5"/>
    <mergeCell ref="B10:B11"/>
    <mergeCell ref="H11:H12"/>
    <mergeCell ref="G11:G12"/>
    <mergeCell ref="F11:F12"/>
    <mergeCell ref="S10:AA10"/>
    <mergeCell ref="C10:C11"/>
    <mergeCell ref="D10:D11"/>
    <mergeCell ref="T11:T12"/>
    <mergeCell ref="U11:U12"/>
    <mergeCell ref="V11:V12"/>
    <mergeCell ref="W11:W12"/>
    <mergeCell ref="A23:D23"/>
    <mergeCell ref="A12:D12"/>
    <mergeCell ref="E11:E12"/>
    <mergeCell ref="P11:P12"/>
    <mergeCell ref="O11:O12"/>
    <mergeCell ref="N11:N12"/>
    <mergeCell ref="L11:L12"/>
    <mergeCell ref="K11:K12"/>
    <mergeCell ref="J11:J12"/>
    <mergeCell ref="I11:I12"/>
    <mergeCell ref="A21:A22"/>
    <mergeCell ref="B21:B22"/>
    <mergeCell ref="C21:C22"/>
    <mergeCell ref="D21:D22"/>
    <mergeCell ref="E21:P21"/>
    <mergeCell ref="S21:AA21"/>
    <mergeCell ref="A16:B16"/>
    <mergeCell ref="C16:Q16"/>
    <mergeCell ref="A17:B17"/>
    <mergeCell ref="C17:Q17"/>
    <mergeCell ref="A18:B18"/>
    <mergeCell ref="C18:Q18"/>
  </mergeCells>
  <pageMargins left="0.70866141732283472" right="0.70866141732283472" top="0.74803149606299213" bottom="0.74803149606299213" header="0.31496062992125984" footer="0.31496062992125984"/>
  <pageSetup scale="57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I24"/>
  <sheetViews>
    <sheetView view="pageBreakPreview" zoomScale="68" zoomScaleNormal="100" zoomScaleSheetLayoutView="68" workbookViewId="0">
      <selection activeCell="K23" sqref="K23"/>
    </sheetView>
  </sheetViews>
  <sheetFormatPr baseColWidth="10" defaultColWidth="11.42578125" defaultRowHeight="12.75" x14ac:dyDescent="0.2"/>
  <cols>
    <col min="1" max="1" width="7.5703125" customWidth="1"/>
    <col min="2" max="2" width="4.140625" customWidth="1"/>
    <col min="3" max="3" width="25.140625" customWidth="1"/>
    <col min="4" max="5" width="22.42578125" customWidth="1"/>
    <col min="6" max="6" width="24.7109375" customWidth="1"/>
    <col min="7" max="7" width="19.7109375" customWidth="1"/>
    <col min="8" max="8" width="18.5703125" customWidth="1"/>
  </cols>
  <sheetData>
    <row r="1" spans="3:9" ht="15" x14ac:dyDescent="0.25">
      <c r="C1" s="184" t="s">
        <v>157</v>
      </c>
      <c r="D1" s="184"/>
      <c r="E1" s="184"/>
      <c r="F1" s="184"/>
      <c r="G1" s="184"/>
      <c r="H1" s="184"/>
      <c r="I1" s="184"/>
    </row>
    <row r="2" spans="3:9" ht="15" x14ac:dyDescent="0.25">
      <c r="C2" s="184" t="s">
        <v>93</v>
      </c>
      <c r="D2" s="184"/>
      <c r="E2" s="184"/>
      <c r="F2" s="184"/>
      <c r="G2" s="184"/>
      <c r="H2" s="184"/>
      <c r="I2" s="184"/>
    </row>
    <row r="3" spans="3:9" ht="15" x14ac:dyDescent="0.25">
      <c r="C3" s="184" t="s">
        <v>100</v>
      </c>
      <c r="D3" s="184"/>
      <c r="E3" s="184"/>
      <c r="F3" s="184"/>
      <c r="G3" s="184"/>
      <c r="H3" s="184"/>
      <c r="I3" s="184"/>
    </row>
    <row r="4" spans="3:9" ht="15.75" x14ac:dyDescent="0.25">
      <c r="C4" s="118"/>
      <c r="D4" s="118"/>
      <c r="E4" s="118"/>
      <c r="F4" s="118"/>
      <c r="G4" s="118"/>
      <c r="H4" s="118"/>
      <c r="I4" s="118"/>
    </row>
    <row r="5" spans="3:9" ht="31.5" x14ac:dyDescent="0.25">
      <c r="C5" s="114" t="s">
        <v>31</v>
      </c>
      <c r="D5" s="81" t="s">
        <v>36</v>
      </c>
      <c r="E5" s="81" t="s">
        <v>35</v>
      </c>
      <c r="F5" s="81" t="s">
        <v>23</v>
      </c>
      <c r="G5" s="82" t="s">
        <v>40</v>
      </c>
      <c r="H5" s="83" t="s">
        <v>12</v>
      </c>
      <c r="I5" s="119"/>
    </row>
    <row r="6" spans="3:9" ht="15.75" x14ac:dyDescent="0.25">
      <c r="C6" s="114"/>
      <c r="D6" s="83" t="s">
        <v>32</v>
      </c>
      <c r="E6" s="83"/>
      <c r="F6" s="83"/>
      <c r="G6" s="83" t="s">
        <v>32</v>
      </c>
      <c r="H6" s="83" t="s">
        <v>32</v>
      </c>
      <c r="I6" s="119"/>
    </row>
    <row r="7" spans="3:9" ht="15" x14ac:dyDescent="0.2">
      <c r="C7" s="84" t="s">
        <v>33</v>
      </c>
      <c r="D7" s="85">
        <f>'Proteccion y control'!T18</f>
        <v>10950</v>
      </c>
      <c r="E7" s="85">
        <f>'Proteccion y control'!V18</f>
        <v>13875</v>
      </c>
      <c r="F7" s="85">
        <f>'Proteccion y control'!X18</f>
        <v>6700</v>
      </c>
      <c r="G7" s="85">
        <f>'Proteccion y control'!Z18</f>
        <v>0</v>
      </c>
      <c r="H7" s="85">
        <f>D7+E7+F7+G7</f>
        <v>31525</v>
      </c>
      <c r="I7" s="86"/>
    </row>
    <row r="8" spans="3:9" ht="15" x14ac:dyDescent="0.2">
      <c r="C8" s="84" t="s">
        <v>24</v>
      </c>
      <c r="D8" s="85">
        <f>'Investigación y Monitoreo'!T15</f>
        <v>4800</v>
      </c>
      <c r="E8" s="85">
        <f>'Investigación y Monitoreo'!V15</f>
        <v>4800</v>
      </c>
      <c r="F8" s="85">
        <f>'Investigación y Monitoreo'!X15</f>
        <v>3200</v>
      </c>
      <c r="G8" s="85">
        <f>'Investigación y Monitoreo'!Z15</f>
        <v>0</v>
      </c>
      <c r="H8" s="85">
        <f>D8+E8+F8+G8</f>
        <v>12800</v>
      </c>
      <c r="I8" s="86"/>
    </row>
    <row r="9" spans="3:9" ht="15" x14ac:dyDescent="0.2">
      <c r="C9" s="84" t="s">
        <v>68</v>
      </c>
      <c r="D9" s="85">
        <f>'Conservación de RN y Manejo RN '!T15</f>
        <v>900</v>
      </c>
      <c r="E9" s="85">
        <f>'Conservación de RN y Manejo RN '!V15</f>
        <v>450</v>
      </c>
      <c r="F9" s="85">
        <v>0</v>
      </c>
      <c r="G9" s="85">
        <v>0</v>
      </c>
      <c r="H9" s="85">
        <f>D9+E9+F9+G9</f>
        <v>1350</v>
      </c>
      <c r="I9" s="86"/>
    </row>
    <row r="10" spans="3:9" ht="15" x14ac:dyDescent="0.2">
      <c r="C10" s="84" t="s">
        <v>155</v>
      </c>
      <c r="D10" s="85">
        <f>'Conservación de RN y Manejo RN '!T25</f>
        <v>1800</v>
      </c>
      <c r="E10" s="85">
        <f>'Conservación de RN y Manejo RN '!V25</f>
        <v>3750</v>
      </c>
      <c r="F10" s="85">
        <f>'Conservación de RN y Manejo RN '!X25</f>
        <v>500</v>
      </c>
      <c r="G10" s="85">
        <v>0</v>
      </c>
      <c r="H10" s="85">
        <f>SUM(D10:G10)</f>
        <v>6050</v>
      </c>
      <c r="I10" s="86"/>
    </row>
    <row r="11" spans="3:9" ht="15" x14ac:dyDescent="0.2">
      <c r="C11" s="84" t="s">
        <v>69</v>
      </c>
      <c r="D11" s="85">
        <f>'Ordenamiento terr. y Administra'!T14</f>
        <v>8600</v>
      </c>
      <c r="E11" s="85">
        <f>'Ordenamiento terr. y Administra'!V14</f>
        <v>300</v>
      </c>
      <c r="F11" s="85">
        <f>'Ordenamiento terr. y Administra'!X14</f>
        <v>500</v>
      </c>
      <c r="G11" s="85">
        <f>'Ordenamiento terr. y Administra'!Z14</f>
        <v>0</v>
      </c>
      <c r="H11" s="85">
        <f>D11+E11+F11+G11</f>
        <v>9400</v>
      </c>
      <c r="I11" s="86"/>
    </row>
    <row r="12" spans="3:9" ht="15" x14ac:dyDescent="0.2">
      <c r="C12" s="84" t="s">
        <v>70</v>
      </c>
      <c r="D12" s="85">
        <f>'Uso Público'!T18</f>
        <v>4500</v>
      </c>
      <c r="E12" s="85">
        <f>'Uso Público'!V18</f>
        <v>4650</v>
      </c>
      <c r="F12" s="85">
        <f>'Uso Público'!X18</f>
        <v>3450</v>
      </c>
      <c r="G12" s="85">
        <f>'Uso Público'!Z18</f>
        <v>0</v>
      </c>
      <c r="H12" s="85">
        <f>D12+E12+F12+G12</f>
        <v>12600</v>
      </c>
      <c r="I12" s="86"/>
    </row>
    <row r="13" spans="3:9" ht="15" x14ac:dyDescent="0.2">
      <c r="C13" s="84" t="s">
        <v>145</v>
      </c>
      <c r="D13" s="85">
        <f>'Ordenamiento terr. y Administra'!T25</f>
        <v>500</v>
      </c>
      <c r="E13" s="85">
        <f>'Ordenamiento terr. y Administra'!V25</f>
        <v>100</v>
      </c>
      <c r="F13" s="85">
        <v>0</v>
      </c>
      <c r="G13" s="85">
        <v>0</v>
      </c>
      <c r="H13" s="85">
        <f>SUM(D13:G13)</f>
        <v>600</v>
      </c>
      <c r="I13" s="86"/>
    </row>
    <row r="14" spans="3:9" ht="15.75" x14ac:dyDescent="0.25">
      <c r="C14" s="115" t="s">
        <v>39</v>
      </c>
      <c r="D14" s="116"/>
      <c r="E14" s="116"/>
      <c r="F14" s="116"/>
      <c r="G14" s="117"/>
      <c r="H14" s="182">
        <f>SUM(H7:H13)</f>
        <v>74325</v>
      </c>
      <c r="I14" s="86"/>
    </row>
    <row r="15" spans="3:9" ht="15" x14ac:dyDescent="0.2">
      <c r="C15" s="86"/>
      <c r="D15" s="87"/>
      <c r="E15" s="87"/>
      <c r="F15" s="87"/>
      <c r="G15" s="87"/>
      <c r="H15" s="87"/>
      <c r="I15" s="86"/>
    </row>
    <row r="16" spans="3:9" ht="15.75" x14ac:dyDescent="0.25">
      <c r="C16" s="114" t="s">
        <v>31</v>
      </c>
      <c r="D16" s="83" t="s">
        <v>12</v>
      </c>
      <c r="E16" s="88"/>
      <c r="F16" s="88"/>
      <c r="G16" s="88"/>
      <c r="H16" s="89"/>
      <c r="I16" s="86"/>
    </row>
    <row r="17" spans="3:9" ht="15.75" x14ac:dyDescent="0.25">
      <c r="C17" s="114"/>
      <c r="D17" s="83" t="s">
        <v>32</v>
      </c>
      <c r="E17" s="90"/>
      <c r="F17" s="90"/>
      <c r="G17" s="90"/>
      <c r="H17" s="90"/>
      <c r="I17" s="90"/>
    </row>
    <row r="18" spans="3:9" ht="15" x14ac:dyDescent="0.2">
      <c r="C18" s="84" t="s">
        <v>33</v>
      </c>
      <c r="D18" s="91">
        <f>H7</f>
        <v>31525</v>
      </c>
      <c r="E18" s="90"/>
      <c r="F18" s="90"/>
      <c r="G18" s="90"/>
      <c r="H18" s="90"/>
      <c r="I18" s="90"/>
    </row>
    <row r="19" spans="3:9" ht="15" x14ac:dyDescent="0.2">
      <c r="C19" s="84" t="s">
        <v>24</v>
      </c>
      <c r="D19" s="91">
        <f>H8</f>
        <v>12800</v>
      </c>
      <c r="E19" s="90"/>
      <c r="F19" s="90"/>
      <c r="G19" s="90"/>
      <c r="H19" s="90"/>
      <c r="I19" s="90"/>
    </row>
    <row r="20" spans="3:9" ht="15" x14ac:dyDescent="0.2">
      <c r="C20" s="84" t="s">
        <v>68</v>
      </c>
      <c r="D20" s="91">
        <f>H9</f>
        <v>1350</v>
      </c>
      <c r="E20" s="90"/>
      <c r="F20" s="90"/>
      <c r="G20" s="90"/>
      <c r="H20" s="90"/>
      <c r="I20" s="90"/>
    </row>
    <row r="21" spans="3:9" ht="15" x14ac:dyDescent="0.2">
      <c r="C21" s="84" t="s">
        <v>155</v>
      </c>
      <c r="D21" s="91">
        <v>6050</v>
      </c>
      <c r="E21" s="90"/>
      <c r="F21" s="90"/>
      <c r="G21" s="90"/>
      <c r="H21" s="90"/>
      <c r="I21" s="90"/>
    </row>
    <row r="22" spans="3:9" ht="15" x14ac:dyDescent="0.2">
      <c r="C22" s="84" t="s">
        <v>69</v>
      </c>
      <c r="D22" s="91">
        <f t="shared" ref="D22:D24" si="0">H11</f>
        <v>9400</v>
      </c>
      <c r="E22" s="90"/>
      <c r="F22" s="90"/>
      <c r="G22" s="90"/>
      <c r="H22" s="90"/>
      <c r="I22" s="90"/>
    </row>
    <row r="23" spans="3:9" ht="15" x14ac:dyDescent="0.2">
      <c r="C23" s="84" t="s">
        <v>70</v>
      </c>
      <c r="D23" s="91">
        <f t="shared" si="0"/>
        <v>12600</v>
      </c>
      <c r="E23" s="90"/>
      <c r="F23" s="90"/>
      <c r="G23" s="90"/>
      <c r="H23" s="90"/>
      <c r="I23" s="90"/>
    </row>
    <row r="24" spans="3:9" ht="15" x14ac:dyDescent="0.2">
      <c r="C24" s="84" t="s">
        <v>156</v>
      </c>
      <c r="D24" s="91">
        <f t="shared" si="0"/>
        <v>600</v>
      </c>
      <c r="E24" s="90"/>
      <c r="F24" s="90"/>
      <c r="G24" s="90"/>
      <c r="H24" s="90"/>
      <c r="I24" s="90"/>
    </row>
  </sheetData>
  <mergeCells count="8">
    <mergeCell ref="C16:C17"/>
    <mergeCell ref="C14:G14"/>
    <mergeCell ref="C1:I1"/>
    <mergeCell ref="C3:I3"/>
    <mergeCell ref="C4:I4"/>
    <mergeCell ref="C5:C6"/>
    <mergeCell ref="I5:I6"/>
    <mergeCell ref="C2:I2"/>
  </mergeCells>
  <pageMargins left="0.25" right="0.25" top="0.75" bottom="0.75" header="0.3" footer="0.3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PORTADA </vt:lpstr>
      <vt:lpstr>Proteccion y control</vt:lpstr>
      <vt:lpstr>Conservación de RN y Manejo RN </vt:lpstr>
      <vt:lpstr>Investigación y Monitoreo</vt:lpstr>
      <vt:lpstr>Uso Público</vt:lpstr>
      <vt:lpstr>Ordenamiento terr. y Administra</vt:lpstr>
      <vt:lpstr>PRESUPUESTO IDEAL 2021</vt:lpstr>
      <vt:lpstr>'Investigación y Monitoreo'!Área_de_impresión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Kfw02</cp:lastModifiedBy>
  <cp:lastPrinted>2020-07-08T17:57:05Z</cp:lastPrinted>
  <dcterms:created xsi:type="dcterms:W3CDTF">2001-01-15T17:49:33Z</dcterms:created>
  <dcterms:modified xsi:type="dcterms:W3CDTF">2020-07-08T18:07:00Z</dcterms:modified>
</cp:coreProperties>
</file>