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A San Juan Atitan 2021\"/>
    </mc:Choice>
  </mc:AlternateContent>
  <bookViews>
    <workbookView xWindow="-120" yWindow="-120" windowWidth="19320" windowHeight="11760" tabRatio="804" activeTab="2"/>
  </bookViews>
  <sheets>
    <sheet name="PORTADA " sheetId="19" r:id="rId1"/>
    <sheet name="Proteccion y control" sheetId="1" r:id="rId2"/>
    <sheet name="Investigación y Monitoreo" sheetId="2" r:id="rId3"/>
    <sheet name="Conservación de RRNN" sheetId="15" r:id="rId4"/>
    <sheet name="Ordenamiento territorial" sheetId="4" r:id="rId5"/>
    <sheet name="Uso Público" sheetId="18" r:id="rId6"/>
    <sheet name="PRESUPUESTO IDEAL 2021" sheetId="13" r:id="rId7"/>
  </sheets>
  <definedNames>
    <definedName name="_xlnm.Print_Area" localSheetId="2">'Investigación y Monitoreo'!$A$5:$AA$19</definedName>
    <definedName name="_xlnm.Print_Area" localSheetId="4">'Ordenamiento territorial'!$A$7:$AA$18</definedName>
    <definedName name="_xlnm.Print_Area" localSheetId="1">'Proteccion y control'!$A$1:$AA$18</definedName>
  </definedNames>
  <calcPr calcId="152511"/>
</workbook>
</file>

<file path=xl/calcChain.xml><?xml version="1.0" encoding="utf-8"?>
<calcChain xmlns="http://schemas.openxmlformats.org/spreadsheetml/2006/main">
  <c r="T20" i="18" l="1"/>
  <c r="AA17" i="4"/>
  <c r="V22" i="18"/>
  <c r="X22" i="18"/>
  <c r="Z22" i="18"/>
  <c r="T22" i="18"/>
  <c r="AA21" i="18"/>
  <c r="T20" i="15"/>
  <c r="T19" i="15"/>
  <c r="V19" i="2"/>
  <c r="X19" i="2"/>
  <c r="Z19" i="2"/>
  <c r="AA18" i="2"/>
  <c r="V18" i="2"/>
  <c r="X18" i="2"/>
  <c r="T18" i="2"/>
  <c r="Z18" i="1"/>
  <c r="X18" i="1"/>
  <c r="T17" i="1"/>
  <c r="T16" i="1"/>
  <c r="V15" i="1"/>
  <c r="V18" i="1" s="1"/>
  <c r="T15" i="1"/>
  <c r="T18" i="1" s="1"/>
  <c r="AA13" i="1"/>
  <c r="H16" i="13" l="1"/>
  <c r="D25" i="13" s="1"/>
  <c r="H15" i="13"/>
  <c r="D24" i="13" s="1"/>
  <c r="X21" i="15"/>
  <c r="T21" i="15"/>
  <c r="V20" i="15"/>
  <c r="V21" i="15" s="1"/>
  <c r="T17" i="2"/>
  <c r="T19" i="2" s="1"/>
  <c r="AA17" i="1"/>
  <c r="AA20" i="15" l="1"/>
  <c r="AA16" i="1"/>
  <c r="AA20" i="18" l="1"/>
  <c r="AA22" i="18" s="1"/>
  <c r="AA14" i="1"/>
  <c r="AA15" i="1"/>
  <c r="AA18" i="4"/>
  <c r="AA17" i="2"/>
  <c r="AA19" i="2" s="1"/>
  <c r="AA18" i="1" l="1"/>
  <c r="AA19" i="15"/>
  <c r="AA21" i="15" s="1"/>
  <c r="Z21" i="15"/>
  <c r="H17" i="13"/>
  <c r="D26" i="13" s="1"/>
  <c r="H14" i="13"/>
  <c r="D23" i="13" s="1"/>
  <c r="H13" i="13"/>
  <c r="D22" i="13" s="1"/>
  <c r="H18" i="13" l="1"/>
</calcChain>
</file>

<file path=xl/sharedStrings.xml><?xml version="1.0" encoding="utf-8"?>
<sst xmlns="http://schemas.openxmlformats.org/spreadsheetml/2006/main" count="360" uniqueCount="136">
  <si>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</si>
  <si>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</si>
  <si>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</si>
  <si>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</si>
  <si>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</si>
  <si>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</si>
  <si>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</si>
  <si>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</si>
  <si>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</si>
  <si>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</si>
  <si>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</si>
  <si>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</si>
  <si>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TOTAL</t>
  </si>
  <si>
    <t>No.</t>
  </si>
  <si>
    <t>CONSEJO NACIONAL DE AREA PROTEGIDAS -CONAP-</t>
  </si>
  <si>
    <t>Meses</t>
  </si>
  <si>
    <t>Monto</t>
  </si>
  <si>
    <t>1.1.1</t>
  </si>
  <si>
    <t>CONSEJO NACIONAL DE AREAS PROTEGIDAS -CONAP-</t>
  </si>
  <si>
    <t>1. Línea de acción: .</t>
  </si>
  <si>
    <t xml:space="preserve">2. Programa: </t>
  </si>
  <si>
    <t xml:space="preserve">4. Resultado esperado: </t>
  </si>
  <si>
    <t>Ubicación Geográfica</t>
  </si>
  <si>
    <t>Código</t>
  </si>
  <si>
    <t>Área Protegida</t>
  </si>
  <si>
    <t>CONAP</t>
  </si>
  <si>
    <t>Investigación y Monitoreo</t>
  </si>
  <si>
    <t>1.1.</t>
  </si>
  <si>
    <t>X</t>
  </si>
  <si>
    <t>1. Línea de acción: Conservación del área protegida y su biodiversidad.</t>
  </si>
  <si>
    <t>Conservación del Área Protegida y su Biodiversidad</t>
  </si>
  <si>
    <t xml:space="preserve">Área Protegida </t>
  </si>
  <si>
    <t>Responsa-ble</t>
  </si>
  <si>
    <t xml:space="preserve">Código </t>
  </si>
  <si>
    <t xml:space="preserve">PROGRAMA </t>
  </si>
  <si>
    <t>total (Q)</t>
  </si>
  <si>
    <t>Protección y Control</t>
  </si>
  <si>
    <t>Listado de participantes, fotografias, informe</t>
  </si>
  <si>
    <t>COMUNIDAD</t>
  </si>
  <si>
    <t>MUNICIPALIDAD</t>
  </si>
  <si>
    <t>Verificadores</t>
  </si>
  <si>
    <t>Técnico Forestal Municipal</t>
  </si>
  <si>
    <t>GRAN TOTAL</t>
  </si>
  <si>
    <t>OTRAS INSTITUCIONES</t>
  </si>
  <si>
    <t>Comunidad</t>
  </si>
  <si>
    <t>2. Programa: Investigacion y Monitoreo</t>
  </si>
  <si>
    <t>Crear las normas necesarias para el manejo de los recursos naturales con énfasis en su capacidad de uso a efecto de mantener la representatividad de flora y fauna silvestre del lugar.</t>
  </si>
  <si>
    <t xml:space="preserve">Resultado 1. Elaboración del plan de control, combate y liquidación de incendios forestales. </t>
  </si>
  <si>
    <t>Plan de prevención y control de incendios forestales</t>
  </si>
  <si>
    <t>Otras Instituciones</t>
  </si>
  <si>
    <t xml:space="preserve"> CONAP</t>
  </si>
  <si>
    <t>1. Línea de acción: Conservación de la biodiversidad del área protegida.</t>
  </si>
  <si>
    <t>2. Programa: Conservación de Recursos Naturales</t>
  </si>
  <si>
    <t>3. Sub programa: Vida Silvestre</t>
  </si>
  <si>
    <t>4. Resultado esperado: Disminuir la caza y mejorar las condiciones del habitat para fauna silvestre</t>
  </si>
  <si>
    <t>Otras insticuciones</t>
  </si>
  <si>
    <t>Ordenamiento territorial y conflictividad agraria</t>
  </si>
  <si>
    <t>comunidad</t>
  </si>
  <si>
    <t>Municipalidad</t>
  </si>
  <si>
    <t>Otras instituciones</t>
  </si>
  <si>
    <t>2. Programa: Uso Publico</t>
  </si>
  <si>
    <t>3. Sub programa: Educación ambiental y cultural</t>
  </si>
  <si>
    <t>Técnico forestal municipal, CONAP</t>
  </si>
  <si>
    <t xml:space="preserve">Involucrar a las comunidades aledañas  para el control, combate y liquidación de incendios forestales </t>
  </si>
  <si>
    <t>Comunidades aledañas al área protegida</t>
  </si>
  <si>
    <t>Área Protegida y comunidades</t>
  </si>
  <si>
    <t>Lograr realizar acciones para la conservacion de las especies nativas dentro del área.</t>
  </si>
  <si>
    <t>4. Resultado esperado: Concientización a la población sobre la importancia de conservación y protección de la diversidad biologica y las áreas protegidas.</t>
  </si>
  <si>
    <t>Resultado 1. Lograr la concientización a la población sobre la importancia de proteccion de las áreas protegidas y su biodiversidad.</t>
  </si>
  <si>
    <t xml:space="preserve">Realizar acciones de conservacion del Parque Regional Municipal </t>
  </si>
  <si>
    <t>Informe de divulgacion a escuelas, institutos, asambleas comunitarias.</t>
  </si>
  <si>
    <t>Divulgacion de la importancia del Medio Ambiente.</t>
  </si>
  <si>
    <t>Listado de participantes</t>
  </si>
  <si>
    <t>PARQUE REGIONAL MUNICIPAL TWI A´LJ WITZ</t>
  </si>
  <si>
    <t>1. Línea de acción: Conservación del área protegida</t>
  </si>
  <si>
    <t>2. Programa: Protección y control</t>
  </si>
  <si>
    <t>4. Resultado esperado: Lograr la Protección y conservación de  la biodiversidad existente dentro del área protegida Parque Regional Municipal Twi A´lj Witz</t>
  </si>
  <si>
    <t xml:space="preserve">Patrullajes de control y vigilancia para prevenir talas ilegales, caza de animales silvestres, invasión, incendios forestaes y otras  </t>
  </si>
  <si>
    <t xml:space="preserve">guardabosques, comunidades aledañas, municipalidad y CONAP </t>
  </si>
  <si>
    <t>Fotografías, informe</t>
  </si>
  <si>
    <t>Un evento de sensibilización a estudiantes de una Escuela del Municipio, como conmemoración de un día alusivo al medio ambiente</t>
  </si>
  <si>
    <t>Mantenimiento de ronda intermedia dentro del Área Protegida</t>
  </si>
  <si>
    <t>3. Resultado esperado:    Realizar  estudios apropiados de investigación que orienten su administración, manejo y conservacion.</t>
  </si>
  <si>
    <t>Seguimiento a rodales semilleros identificados en el Área Protegida</t>
  </si>
  <si>
    <t xml:space="preserve">Solicitud de inscripción </t>
  </si>
  <si>
    <t>Mapa elaborado e impreso</t>
  </si>
  <si>
    <t>Contribuir a la recuperación de las áreas desprovistas de vegetación en el Área Protegida</t>
  </si>
  <si>
    <t>Realizar una reforestación en espacios sin cobertura forestal dentro del Área Protegidas, con especies nativas</t>
  </si>
  <si>
    <t>Fotografías, informe de la actividad</t>
  </si>
  <si>
    <t>Se tiene delimitado el área para tener mejor certeza de los límites</t>
  </si>
  <si>
    <t>Conservación de RRNN</t>
  </si>
  <si>
    <t>Ordenamiento Territorial</t>
  </si>
  <si>
    <t>Uso Público</t>
  </si>
  <si>
    <t>Capacitar a los 58 guardabosques sobre el tema de control y liquidación de incendios forestales</t>
  </si>
  <si>
    <t>Otras Instituciones (ACODIHUE)</t>
  </si>
  <si>
    <t>Un plan elaborado y ejecutado para la prenvencion y control de incendios forestales a traves de reuniones con los 58 guardabosques.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</si>
  <si>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</si>
  <si>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</si>
  <si>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</si>
  <si>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</si>
  <si>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</si>
  <si>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</si>
  <si>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</si>
  <si>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</si>
  <si>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</si>
  <si>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</si>
  <si>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</si>
  <si>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</si>
  <si>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PARQUE REGIONAL MUNICIPAL "TWI A´LJ WITZ"</t>
  </si>
  <si>
    <t>CONSEJO NACIONAL DE ÁREAS PROTEGIDAS -CONAP-</t>
  </si>
  <si>
    <t>PLAN OPERATIVO ANUAL 2021</t>
  </si>
  <si>
    <t>Resultado Esperado 2,021</t>
  </si>
  <si>
    <t>Actualización del  plan municipal de prevención y control de incendios forestales para la temporada 2021.</t>
  </si>
  <si>
    <t>Disminuir la tala ilicita y la caza en el Área Protegida y comunidades aledañas</t>
  </si>
  <si>
    <t xml:space="preserve">Prevención de incendios forestales a travez de rondas corta fuegos </t>
  </si>
  <si>
    <t>Técnico Forestal Municipal/ CONAP</t>
  </si>
  <si>
    <t>Resultado 1. Conocer e identificar el listado de las especies en peligro de extinción en el Parque Regional Municipal " Twi A´lj Witz".</t>
  </si>
  <si>
    <t>Identificación de aves nativas y migratorias en el Área Protegida  Twi A´lj Witz</t>
  </si>
  <si>
    <t xml:space="preserve">Monitoreos biológicos para identificar aves mediante el uso de transectos  </t>
  </si>
  <si>
    <t xml:space="preserve">Fotrografias, boletas e informes </t>
  </si>
  <si>
    <t xml:space="preserve">Contar con el registro de centros ceremoniales en el Área Protegida </t>
  </si>
  <si>
    <t>Elaborar un mapa de ubicación de los centros ceremoniales dentro del área protegida</t>
  </si>
  <si>
    <t>PLAN OPERATIVO ANUAL  2021</t>
  </si>
  <si>
    <t xml:space="preserve">Seguimiento a la colocacion de mojones mediante el establecimiento de rótulos informativos </t>
  </si>
  <si>
    <t xml:space="preserve">Fotrografias, rótulos </t>
  </si>
  <si>
    <t>Actualización del plan de divulgación y concientización dirigido a la población para la conservacion del área (Plan de educación ambiental)</t>
  </si>
  <si>
    <t xml:space="preserve">Divulgación de las actividaedes realizadas en el Área Protegida </t>
  </si>
  <si>
    <t>Cabecera Municipal</t>
  </si>
  <si>
    <t>Divulgación ante el COMUDE sobre las actividades que se realizan dentro del Área Protegida</t>
  </si>
  <si>
    <t xml:space="preserve">Técnico forestal municipal </t>
  </si>
  <si>
    <t xml:space="preserve">Presentaciones y fotografias </t>
  </si>
  <si>
    <t>PRESUPUESTO IDEAL PARA EL AÑO 2021</t>
  </si>
  <si>
    <t xml:space="preserve">Otras Instituciones </t>
  </si>
  <si>
    <t xml:space="preserve">PARQUE REGIONAL MUNICIPAL "TWI A'LJ WITZ" SAN JUAN ATITÁN  </t>
  </si>
  <si>
    <t>PARQUE REGIONAL MUNICIPAL "TWI A'LJ WITZ" SAN JUAN ATITÁN</t>
  </si>
  <si>
    <r>
      <t xml:space="preserve">3. Sub programas: </t>
    </r>
    <r>
      <rPr>
        <b/>
        <sz val="10"/>
        <color indexed="56"/>
        <rFont val="Arial"/>
        <family val="2"/>
      </rPr>
      <t>Prevención, Control y Vigilancia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</si>
</sst>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  <numFmt numFmtId="166" formatCode="[$Q-100A]#,##0.00"/>
    <numFmt numFmtId="167" formatCode="_([$Q-100A]* #,##0.00_);_([$Q-100A]* \(#,##0.00\);_([$Q-100A]* &quot;-&quot;??_);_(@_)"/>
  </numFmts>
  <fonts count="2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b/>
      <sz val="14"/>
      <color theme="3" tint="0.39997558519241921"/>
      <name val="Arial"/>
      <family val="2"/>
    </font>
    <font>
      <b/>
      <i/>
      <sz val="10"/>
      <color theme="3" tint="-0.499984740745262"/>
      <name val="Arial"/>
      <family val="2"/>
    </font>
    <font>
      <b/>
      <sz val="10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/>
  </cellStyleXfs>
  <cellXfs count="197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justify"/>
    </xf>
    <xf numFmtId="0" fontId="6" fillId="0" borderId="0" xfId="0" applyFont="1" applyAlignment="1">
      <alignment vertical="justify"/>
    </xf>
    <xf numFmtId="0" fontId="6" fillId="0" borderId="0" xfId="0" applyFont="1"/>
    <xf numFmtId="0" fontId="7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6" fontId="10" fillId="0" borderId="0" xfId="0" applyNumberFormat="1" applyFont="1" applyBorder="1"/>
    <xf numFmtId="0" fontId="10" fillId="0" borderId="0" xfId="0" applyFont="1" applyBorder="1" applyAlignment="1">
      <alignment vertical="justify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1" xfId="0" applyFont="1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14" fillId="0" borderId="1" xfId="0" applyFont="1" applyBorder="1"/>
    <xf numFmtId="164" fontId="0" fillId="0" borderId="1" xfId="0" applyNumberForma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9" fontId="10" fillId="3" borderId="1" xfId="0" applyNumberFormat="1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justify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vertical="top" wrapText="1"/>
    </xf>
    <xf numFmtId="49" fontId="5" fillId="0" borderId="7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66" fontId="5" fillId="0" borderId="1" xfId="0" applyNumberFormat="1" applyFont="1" applyBorder="1"/>
    <xf numFmtId="0" fontId="10" fillId="3" borderId="7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6" fontId="5" fillId="0" borderId="1" xfId="1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justify"/>
    </xf>
    <xf numFmtId="0" fontId="14" fillId="0" borderId="1" xfId="0" applyFont="1" applyBorder="1" applyAlignment="1">
      <alignment vertical="justify"/>
    </xf>
    <xf numFmtId="0" fontId="15" fillId="0" borderId="1" xfId="0" applyFont="1" applyBorder="1"/>
    <xf numFmtId="0" fontId="6" fillId="0" borderId="0" xfId="0" applyFont="1" applyBorder="1"/>
    <xf numFmtId="0" fontId="5" fillId="2" borderId="1" xfId="0" applyFont="1" applyFill="1" applyBorder="1" applyAlignment="1">
      <alignment horizontal="center" vertical="top"/>
    </xf>
    <xf numFmtId="166" fontId="10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justify"/>
    </xf>
    <xf numFmtId="0" fontId="5" fillId="0" borderId="1" xfId="0" applyFont="1" applyBorder="1" applyAlignment="1">
      <alignment vertical="justify"/>
    </xf>
    <xf numFmtId="167" fontId="5" fillId="0" borderId="1" xfId="0" applyNumberFormat="1" applyFont="1" applyBorder="1" applyAlignment="1">
      <alignment vertical="center"/>
    </xf>
    <xf numFmtId="166" fontId="5" fillId="6" borderId="1" xfId="0" applyNumberFormat="1" applyFont="1" applyFill="1" applyBorder="1"/>
    <xf numFmtId="166" fontId="5" fillId="6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166" fontId="5" fillId="6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3" fillId="0" borderId="16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vertical="justify"/>
    </xf>
    <xf numFmtId="0" fontId="5" fillId="0" borderId="0" xfId="0" applyFont="1" applyBorder="1"/>
    <xf numFmtId="0" fontId="5" fillId="0" borderId="17" xfId="0" applyFont="1" applyBorder="1"/>
    <xf numFmtId="0" fontId="10" fillId="0" borderId="18" xfId="0" applyFont="1" applyBorder="1"/>
    <xf numFmtId="0" fontId="10" fillId="0" borderId="19" xfId="0" applyFont="1" applyBorder="1" applyAlignment="1">
      <alignment horizontal="left" vertical="justify"/>
    </xf>
    <xf numFmtId="0" fontId="10" fillId="0" borderId="19" xfId="0" applyFont="1" applyBorder="1" applyAlignment="1">
      <alignment vertical="justify"/>
    </xf>
    <xf numFmtId="0" fontId="10" fillId="0" borderId="19" xfId="0" applyFont="1" applyBorder="1"/>
    <xf numFmtId="0" fontId="5" fillId="0" borderId="19" xfId="0" applyFont="1" applyBorder="1"/>
    <xf numFmtId="0" fontId="5" fillId="0" borderId="20" xfId="0" applyFont="1" applyBorder="1"/>
    <xf numFmtId="0" fontId="13" fillId="0" borderId="16" xfId="0" applyFont="1" applyBorder="1" applyAlignment="1">
      <alignment horizontal="center" vertical="top"/>
    </xf>
    <xf numFmtId="0" fontId="2" fillId="0" borderId="0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justify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justify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8" fillId="0" borderId="0" xfId="0" applyFont="1" applyBorder="1" applyAlignment="1"/>
    <xf numFmtId="3" fontId="2" fillId="0" borderId="0" xfId="0" applyNumberFormat="1" applyFont="1" applyBorder="1" applyAlignment="1"/>
    <xf numFmtId="3" fontId="2" fillId="0" borderId="18" xfId="0" applyNumberFormat="1" applyFont="1" applyBorder="1" applyAlignment="1"/>
    <xf numFmtId="3" fontId="2" fillId="0" borderId="19" xfId="0" applyNumberFormat="1" applyFont="1" applyBorder="1" applyAlignment="1"/>
    <xf numFmtId="3" fontId="2" fillId="0" borderId="20" xfId="0" applyNumberFormat="1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0" xfId="0" applyBorder="1" applyAlignment="1"/>
    <xf numFmtId="0" fontId="0" fillId="0" borderId="17" xfId="0" applyBorder="1" applyAlignment="1"/>
    <xf numFmtId="0" fontId="17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top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justify" vertical="top"/>
    </xf>
    <xf numFmtId="0" fontId="13" fillId="0" borderId="0" xfId="0" applyFont="1" applyFill="1" applyBorder="1" applyAlignment="1">
      <alignment horizontal="justify" vertical="top"/>
    </xf>
    <xf numFmtId="49" fontId="10" fillId="2" borderId="10" xfId="0" applyNumberFormat="1" applyFont="1" applyFill="1" applyBorder="1" applyAlignment="1">
      <alignment horizontal="center" vertical="top" wrapText="1"/>
    </xf>
    <xf numFmtId="49" fontId="10" fillId="2" borderId="6" xfId="0" applyNumberFormat="1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3" fillId="0" borderId="16" xfId="0" applyFont="1" applyBorder="1" applyAlignment="1">
      <alignment horizontal="center" vertical="top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justify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5" fillId="2" borderId="12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top" wrapText="1"/>
    </xf>
    <xf numFmtId="49" fontId="10" fillId="2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PRESUPUESTO POR PROGRAMA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'PRESUPUESTO IDEAL 2021'!$D$20:$D$21</c:f>
              <c:strCache>
                <c:ptCount val="2"/>
                <c:pt idx="0">
                  <c:v>TOTAL</c:v>
                </c:pt>
                <c:pt idx="1">
                  <c:v>total (Q)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'PRESUPUESTO IDEAL 2021'!$C$22:$C$26</c:f>
              <c:strCache>
                <c:ptCount val="5"/>
                <c:pt idx="0">
                  <c:v>Protección y Control</c:v>
                </c:pt>
                <c:pt idx="1">
                  <c:v>Investigación y Monitoreo</c:v>
                </c:pt>
                <c:pt idx="2">
                  <c:v>Conservación de RRNN</c:v>
                </c:pt>
                <c:pt idx="3">
                  <c:v>Ordenamiento Territorial</c:v>
                </c:pt>
                <c:pt idx="4">
                  <c:v>Uso Público</c:v>
                </c:pt>
              </c:strCache>
            </c:strRef>
          </c:cat>
          <c:val>
            <c:numRef>
              <c:f>'PRESUPUESTO IDEAL 2021'!$D$22:$D$26</c:f>
              <c:numCache>
                <c:formatCode>_-"Q"* #,##0.00_-;\-"Q"* #,##0.00_-;_-"Q"* "-"??_-;_-@_-</c:formatCode>
                <c:ptCount val="5"/>
                <c:pt idx="0">
                  <c:v>99075</c:v>
                </c:pt>
                <c:pt idx="1">
                  <c:v>10450</c:v>
                </c:pt>
                <c:pt idx="2">
                  <c:v>4761</c:v>
                </c:pt>
                <c:pt idx="3">
                  <c:v>5000</c:v>
                </c:pt>
                <c:pt idx="4">
                  <c:v>1700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68-4667-9A1A-143BEFAB74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158749</xdr:rowOff>
    </xdr:from>
    <xdr:to>
      <xdr:col>7</xdr:col>
      <xdr:colOff>23667</xdr:colOff>
      <xdr:row>37</xdr:row>
      <xdr:rowOff>10582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9"/>
        <a:stretch/>
      </xdr:blipFill>
      <xdr:spPr>
        <a:xfrm>
          <a:off x="0" y="857249"/>
          <a:ext cx="5400000" cy="5249333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2</xdr:row>
      <xdr:rowOff>226482</xdr:rowOff>
    </xdr:from>
    <xdr:to>
      <xdr:col>13</xdr:col>
      <xdr:colOff>719666</xdr:colOff>
      <xdr:row>37</xdr:row>
      <xdr:rowOff>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8" b="32967"/>
        <a:stretch/>
      </xdr:blipFill>
      <xdr:spPr>
        <a:xfrm>
          <a:off x="5376334" y="692149"/>
          <a:ext cx="5333999" cy="5403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152401</xdr:colOff>
      <xdr:row>19</xdr:row>
      <xdr:rowOff>23812</xdr:rowOff>
    </xdr:from>
    <xdr:to>
      <xdr:col>8</xdr:col>
      <xdr:colOff>190500</xdr:colOff>
      <xdr:row>36</xdr:row>
      <xdr:rowOff>14287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D1BD8807-BB06-48E5-A0D0-54B171CB22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view="pageLayout" topLeftCell="A5" zoomScale="60" zoomScaleNormal="100" zoomScalePageLayoutView="60" workbookViewId="0">
      <selection activeCell="A5" sqref="A5"/>
    </sheetView>
  </sheetViews>
  <sheetFormatPr baseColWidth="10" defaultRowHeight="12.75" x14ac:dyDescent="0.2"/>
  <cols>
    <col min="6" max="6" width="11.42578125" customWidth="1"/>
    <col min="8" max="8" width="11.42578125" customWidth="1"/>
  </cols>
  <sheetData>
    <row r="1" spans="1:14" ht="18" x14ac:dyDescent="0.25">
      <c r="A1" s="139" t="s">
        <v>109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18" x14ac:dyDescent="0.25">
      <c r="A2" s="139" t="s">
        <v>110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18" x14ac:dyDescent="0.25">
      <c r="A3" s="139" t="s">
        <v>108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</sheetData>
  <mergeCells count="3">
    <mergeCell ref="A1:N1"/>
    <mergeCell ref="A2:N2"/>
    <mergeCell ref="A3:N3"/>
  </mergeCells>
  <pageMargins left="0.75980392156862742" right="0.58823529411764708" top="0.75" bottom="0.63541666666666663" header="0.3" footer="0.3"/>
  <pageSetup paperSize="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view="pageBreakPreview" zoomScale="60" zoomScaleNormal="85" zoomScalePageLayoutView="85" workbookViewId="0">
      <selection activeCell="I15" sqref="I15"/>
    </sheetView>
  </sheetViews>
  <sheetFormatPr baseColWidth="10" defaultColWidth="11.42578125" defaultRowHeight="12.75" x14ac:dyDescent="0.2"/>
  <cols>
    <col min="1" max="1" width="5.28515625" style="9" customWidth="1"/>
    <col min="2" max="2" width="17.140625" style="9" customWidth="1"/>
    <col min="3" max="3" width="12.5703125" style="9" customWidth="1"/>
    <col min="4" max="4" width="18.28515625" style="9" customWidth="1"/>
    <col min="5" max="16" width="2" style="9" customWidth="1"/>
    <col min="17" max="17" width="14.5703125" style="9" customWidth="1"/>
    <col min="18" max="18" width="11.42578125" style="9" customWidth="1"/>
    <col min="19" max="19" width="13.5703125" style="9" customWidth="1"/>
    <col min="20" max="20" width="13.140625" style="9" customWidth="1"/>
    <col min="21" max="21" width="12" style="10" customWidth="1"/>
    <col min="22" max="22" width="12.5703125" style="9" customWidth="1"/>
    <col min="23" max="23" width="11.140625" style="9" customWidth="1"/>
    <col min="24" max="24" width="13" style="9" customWidth="1"/>
    <col min="25" max="25" width="13.85546875" style="9" customWidth="1"/>
    <col min="26" max="26" width="10.42578125" style="9" customWidth="1"/>
    <col min="27" max="27" width="15.5703125" style="9" customWidth="1"/>
    <col min="28" max="16384" width="11.42578125" style="9"/>
  </cols>
  <sheetData>
    <row r="1" spans="1:29" s="11" customFormat="1" ht="15.75" x14ac:dyDescent="0.25">
      <c r="A1" s="143" t="s">
        <v>14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9" s="11" customFormat="1" ht="15.75" x14ac:dyDescent="0.25">
      <c r="A2" s="143" t="s">
        <v>110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9" s="11" customFormat="1" ht="15.75" customHeight="1" x14ac:dyDescent="0.25">
      <c r="A3" s="143" t="s">
        <v>133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9" s="11" customFormat="1" ht="6.75" customHeight="1" x14ac:dyDescent="0.2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1:29" x14ac:dyDescent="0.2">
      <c r="A5" s="93" t="s">
        <v>74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</row>
    <row r="6" spans="1:29" x14ac:dyDescent="0.2">
      <c r="A6" s="93" t="s">
        <v>75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7" spans="1:29" x14ac:dyDescent="0.2">
      <c r="A7" s="93" t="s">
        <v>135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</row>
    <row r="8" spans="1:29" x14ac:dyDescent="0.2">
      <c r="A8" s="93" t="s">
        <v>76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</row>
    <row r="9" spans="1:29" ht="7.5" customHeight="1" x14ac:dyDescent="0.2">
      <c r="U9" s="9"/>
    </row>
    <row r="10" spans="1:29" s="12" customFormat="1" ht="18" customHeight="1" x14ac:dyDescent="0.2">
      <c r="A10" s="145" t="s">
        <v>13</v>
      </c>
      <c r="B10" s="141" t="s">
        <v>111</v>
      </c>
      <c r="C10" s="141" t="s">
        <v>22</v>
      </c>
      <c r="D10" s="144" t="s">
        <v>0</v>
      </c>
      <c r="E10" s="142" t="s">
        <v>15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1" t="s">
        <v>10</v>
      </c>
      <c r="R10" s="141" t="s">
        <v>40</v>
      </c>
      <c r="S10" s="144" t="s">
        <v>11</v>
      </c>
      <c r="T10" s="144"/>
      <c r="U10" s="144"/>
      <c r="V10" s="144"/>
      <c r="W10" s="144"/>
      <c r="X10" s="144"/>
      <c r="Y10" s="144"/>
      <c r="Z10" s="144"/>
      <c r="AA10" s="144"/>
    </row>
    <row r="11" spans="1:29" ht="60.75" customHeight="1" x14ac:dyDescent="0.2">
      <c r="A11" s="145"/>
      <c r="B11" s="141"/>
      <c r="C11" s="141"/>
      <c r="D11" s="144"/>
      <c r="E11" s="28" t="s">
        <v>96</v>
      </c>
      <c r="F11" s="28" t="s">
        <v>97</v>
      </c>
      <c r="G11" s="28" t="s">
        <v>98</v>
      </c>
      <c r="H11" s="28" t="s">
        <v>99</v>
      </c>
      <c r="I11" s="28" t="s">
        <v>100</v>
      </c>
      <c r="J11" s="28" t="s">
        <v>101</v>
      </c>
      <c r="K11" s="28" t="s">
        <v>102</v>
      </c>
      <c r="L11" s="28" t="s">
        <v>103</v>
      </c>
      <c r="M11" s="28" t="s">
        <v>104</v>
      </c>
      <c r="N11" s="28" t="s">
        <v>105</v>
      </c>
      <c r="O11" s="28" t="s">
        <v>106</v>
      </c>
      <c r="P11" s="28" t="s">
        <v>107</v>
      </c>
      <c r="Q11" s="141"/>
      <c r="R11" s="141"/>
      <c r="S11" s="87" t="s">
        <v>33</v>
      </c>
      <c r="T11" s="86" t="s">
        <v>16</v>
      </c>
      <c r="U11" s="87" t="s">
        <v>23</v>
      </c>
      <c r="V11" s="87" t="s">
        <v>16</v>
      </c>
      <c r="W11" s="87" t="s">
        <v>23</v>
      </c>
      <c r="X11" s="87" t="s">
        <v>16</v>
      </c>
      <c r="Y11" s="87" t="s">
        <v>23</v>
      </c>
      <c r="Z11" s="87" t="s">
        <v>16</v>
      </c>
      <c r="AA11" s="86" t="s">
        <v>12</v>
      </c>
      <c r="AC11" s="13"/>
    </row>
    <row r="12" spans="1:29" ht="27.75" customHeight="1" x14ac:dyDescent="0.2">
      <c r="A12" s="29">
        <v>1</v>
      </c>
      <c r="B12" s="140" t="s">
        <v>47</v>
      </c>
      <c r="C12" s="140"/>
      <c r="D12" s="14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/>
      <c r="R12" s="32"/>
      <c r="S12" s="66"/>
      <c r="T12" s="66"/>
      <c r="U12" s="66"/>
      <c r="V12" s="66"/>
      <c r="W12" s="66"/>
      <c r="X12" s="66"/>
      <c r="Y12" s="66"/>
      <c r="Z12" s="66"/>
      <c r="AA12" s="66"/>
    </row>
    <row r="13" spans="1:29" ht="133.9" customHeight="1" x14ac:dyDescent="0.2">
      <c r="A13" s="33" t="s">
        <v>27</v>
      </c>
      <c r="B13" s="34" t="s">
        <v>95</v>
      </c>
      <c r="C13" s="34" t="s">
        <v>24</v>
      </c>
      <c r="D13" s="35" t="s">
        <v>112</v>
      </c>
      <c r="E13" s="34"/>
      <c r="F13" s="34"/>
      <c r="G13" s="34"/>
      <c r="H13" s="34"/>
      <c r="I13" s="34"/>
      <c r="J13" s="34"/>
      <c r="K13" s="34"/>
      <c r="L13" s="34"/>
      <c r="M13" s="34" t="s">
        <v>28</v>
      </c>
      <c r="N13" s="34" t="s">
        <v>28</v>
      </c>
      <c r="O13" s="34"/>
      <c r="P13" s="34"/>
      <c r="Q13" s="34" t="s">
        <v>41</v>
      </c>
      <c r="R13" s="34" t="s">
        <v>48</v>
      </c>
      <c r="S13" s="40" t="s">
        <v>58</v>
      </c>
      <c r="T13" s="44">
        <v>450</v>
      </c>
      <c r="U13" s="51" t="s">
        <v>44</v>
      </c>
      <c r="V13" s="36">
        <v>400</v>
      </c>
      <c r="W13" s="51" t="s">
        <v>25</v>
      </c>
      <c r="X13" s="36">
        <v>600</v>
      </c>
      <c r="Y13" s="51" t="s">
        <v>49</v>
      </c>
      <c r="Z13" s="36">
        <v>0</v>
      </c>
      <c r="AA13" s="53">
        <f>T13+V13+X13+Z13</f>
        <v>1450</v>
      </c>
    </row>
    <row r="14" spans="1:29" ht="111.6" customHeight="1" x14ac:dyDescent="0.2">
      <c r="A14" s="37">
        <v>1.2</v>
      </c>
      <c r="B14" s="34" t="s">
        <v>63</v>
      </c>
      <c r="C14" s="35" t="s">
        <v>64</v>
      </c>
      <c r="D14" s="35" t="s">
        <v>93</v>
      </c>
      <c r="E14" s="38" t="s">
        <v>28</v>
      </c>
      <c r="F14" s="38" t="s">
        <v>28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4" t="s">
        <v>41</v>
      </c>
      <c r="R14" s="34" t="s">
        <v>37</v>
      </c>
      <c r="S14" s="40" t="s">
        <v>58</v>
      </c>
      <c r="T14" s="36">
        <v>600</v>
      </c>
      <c r="U14" s="51" t="s">
        <v>44</v>
      </c>
      <c r="V14" s="36">
        <v>5800</v>
      </c>
      <c r="W14" s="51" t="s">
        <v>50</v>
      </c>
      <c r="X14" s="36">
        <v>800</v>
      </c>
      <c r="Y14" s="51" t="s">
        <v>94</v>
      </c>
      <c r="Z14" s="44">
        <v>5525</v>
      </c>
      <c r="AA14" s="53">
        <f>T14+V14+X14+Z14</f>
        <v>12725</v>
      </c>
      <c r="AC14" s="14"/>
    </row>
    <row r="15" spans="1:29" ht="149.44999999999999" customHeight="1" x14ac:dyDescent="0.2">
      <c r="A15" s="33">
        <v>1.3</v>
      </c>
      <c r="B15" s="34" t="s">
        <v>113</v>
      </c>
      <c r="C15" s="34" t="s">
        <v>65</v>
      </c>
      <c r="D15" s="34" t="s">
        <v>77</v>
      </c>
      <c r="E15" s="34" t="s">
        <v>28</v>
      </c>
      <c r="F15" s="34" t="s">
        <v>28</v>
      </c>
      <c r="G15" s="34" t="s">
        <v>28</v>
      </c>
      <c r="H15" s="34" t="s">
        <v>28</v>
      </c>
      <c r="I15" s="34" t="s">
        <v>28</v>
      </c>
      <c r="J15" s="34" t="s">
        <v>28</v>
      </c>
      <c r="K15" s="34" t="s">
        <v>28</v>
      </c>
      <c r="L15" s="34" t="s">
        <v>28</v>
      </c>
      <c r="M15" s="34" t="s">
        <v>28</v>
      </c>
      <c r="N15" s="34" t="s">
        <v>28</v>
      </c>
      <c r="O15" s="34" t="s">
        <v>28</v>
      </c>
      <c r="P15" s="34" t="s">
        <v>28</v>
      </c>
      <c r="Q15" s="34" t="s">
        <v>78</v>
      </c>
      <c r="R15" s="34" t="s">
        <v>79</v>
      </c>
      <c r="S15" s="40" t="s">
        <v>58</v>
      </c>
      <c r="T15" s="44">
        <f>600*12</f>
        <v>7200</v>
      </c>
      <c r="U15" s="40" t="s">
        <v>44</v>
      </c>
      <c r="V15" s="64">
        <f>4*50*350</f>
        <v>70000</v>
      </c>
      <c r="W15" s="51" t="s">
        <v>25</v>
      </c>
      <c r="X15" s="44">
        <v>3000</v>
      </c>
      <c r="Y15" s="51" t="s">
        <v>49</v>
      </c>
      <c r="Z15" s="36">
        <v>0</v>
      </c>
      <c r="AA15" s="44">
        <f>T15+V15+X15+Z15</f>
        <v>80200</v>
      </c>
    </row>
    <row r="16" spans="1:29" ht="154.5" customHeight="1" x14ac:dyDescent="0.2">
      <c r="A16" s="39">
        <v>1.4</v>
      </c>
      <c r="B16" s="34" t="s">
        <v>71</v>
      </c>
      <c r="C16" s="34" t="s">
        <v>64</v>
      </c>
      <c r="D16" s="34" t="s">
        <v>80</v>
      </c>
      <c r="E16" s="38"/>
      <c r="F16" s="38"/>
      <c r="G16" s="38"/>
      <c r="H16" s="38"/>
      <c r="I16" s="38"/>
      <c r="J16" s="38" t="s">
        <v>28</v>
      </c>
      <c r="K16" s="38"/>
      <c r="L16" s="38"/>
      <c r="M16" s="38"/>
      <c r="N16" s="38"/>
      <c r="O16" s="38"/>
      <c r="P16" s="38"/>
      <c r="Q16" s="34" t="s">
        <v>115</v>
      </c>
      <c r="R16" s="34" t="s">
        <v>72</v>
      </c>
      <c r="S16" s="41" t="s">
        <v>58</v>
      </c>
      <c r="T16" s="36">
        <f>300+1500+750</f>
        <v>2550</v>
      </c>
      <c r="U16" s="43" t="s">
        <v>44</v>
      </c>
      <c r="V16" s="42">
        <v>0</v>
      </c>
      <c r="W16" s="43" t="s">
        <v>25</v>
      </c>
      <c r="X16" s="36">
        <v>600</v>
      </c>
      <c r="Y16" s="49" t="s">
        <v>49</v>
      </c>
      <c r="Z16" s="36">
        <v>0</v>
      </c>
      <c r="AA16" s="65">
        <f>T16+V16+X16+Z16</f>
        <v>3150</v>
      </c>
    </row>
    <row r="17" spans="1:27" ht="85.5" customHeight="1" x14ac:dyDescent="0.2">
      <c r="A17" s="39">
        <v>1.5</v>
      </c>
      <c r="B17" s="34" t="s">
        <v>114</v>
      </c>
      <c r="C17" s="34" t="s">
        <v>31</v>
      </c>
      <c r="D17" s="34" t="s">
        <v>81</v>
      </c>
      <c r="E17" s="38" t="s">
        <v>28</v>
      </c>
      <c r="F17" s="38" t="s">
        <v>28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4" t="s">
        <v>115</v>
      </c>
      <c r="R17" s="40" t="s">
        <v>79</v>
      </c>
      <c r="S17" s="41" t="s">
        <v>58</v>
      </c>
      <c r="T17" s="36">
        <f>150</f>
        <v>150</v>
      </c>
      <c r="U17" s="43" t="s">
        <v>44</v>
      </c>
      <c r="V17" s="42">
        <v>400</v>
      </c>
      <c r="W17" s="43" t="s">
        <v>25</v>
      </c>
      <c r="X17" s="36">
        <v>1000</v>
      </c>
      <c r="Y17" s="49" t="s">
        <v>49</v>
      </c>
      <c r="Z17" s="36">
        <v>0</v>
      </c>
      <c r="AA17" s="65">
        <f>T17+V17+X17+Z17</f>
        <v>1550</v>
      </c>
    </row>
    <row r="18" spans="1:27" s="11" customFormat="1" ht="15.7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3"/>
      <c r="T18" s="65">
        <f>SUM(T13:T17)</f>
        <v>10950</v>
      </c>
      <c r="U18" s="43"/>
      <c r="V18" s="65">
        <f>SUM(V13:V17)</f>
        <v>76600</v>
      </c>
      <c r="W18" s="43"/>
      <c r="X18" s="65">
        <f>SUM(X13:X17)</f>
        <v>6000</v>
      </c>
      <c r="Y18" s="43"/>
      <c r="Z18" s="65">
        <f>SUM(Z13:Z17)</f>
        <v>5525</v>
      </c>
      <c r="AA18" s="73">
        <f>SUM(AA13:AA17)</f>
        <v>99075</v>
      </c>
    </row>
    <row r="19" spans="1:27" s="11" customFormat="1" ht="15.7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s="11" customFormat="1" ht="15.7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4" spans="1:27" s="16" customFormat="1" x14ac:dyDescent="0.2">
      <c r="U24" s="17"/>
    </row>
    <row r="25" spans="1:27" s="16" customFormat="1" x14ac:dyDescent="0.2">
      <c r="U25" s="17"/>
    </row>
    <row r="26" spans="1:27" s="16" customFormat="1" x14ac:dyDescent="0.2">
      <c r="U26" s="17"/>
    </row>
    <row r="27" spans="1:27" s="16" customFormat="1" x14ac:dyDescent="0.2">
      <c r="U27" s="17"/>
    </row>
    <row r="28" spans="1:27" s="16" customFormat="1" x14ac:dyDescent="0.2">
      <c r="U28" s="17"/>
    </row>
    <row r="29" spans="1:27" s="16" customFormat="1" x14ac:dyDescent="0.2">
      <c r="U29" s="17"/>
    </row>
    <row r="30" spans="1:27" s="16" customFormat="1" x14ac:dyDescent="0.2">
      <c r="U30" s="17"/>
    </row>
    <row r="31" spans="1:27" s="16" customFormat="1" x14ac:dyDescent="0.2">
      <c r="U31" s="17"/>
    </row>
    <row r="32" spans="1:27" s="16" customFormat="1" x14ac:dyDescent="0.2">
      <c r="U32" s="17"/>
    </row>
    <row r="33" spans="21:21" s="16" customFormat="1" x14ac:dyDescent="0.2">
      <c r="U33" s="17"/>
    </row>
    <row r="34" spans="21:21" s="16" customFormat="1" x14ac:dyDescent="0.2">
      <c r="U34" s="17"/>
    </row>
    <row r="35" spans="21:21" s="16" customFormat="1" x14ac:dyDescent="0.2">
      <c r="U35" s="17"/>
    </row>
  </sheetData>
  <mergeCells count="12">
    <mergeCell ref="B12:D12"/>
    <mergeCell ref="C10:C11"/>
    <mergeCell ref="B10:B11"/>
    <mergeCell ref="E10:P10"/>
    <mergeCell ref="A1:AA1"/>
    <mergeCell ref="A2:AA2"/>
    <mergeCell ref="A3:AA3"/>
    <mergeCell ref="S10:AA10"/>
    <mergeCell ref="D10:D11"/>
    <mergeCell ref="A10:A11"/>
    <mergeCell ref="Q10:Q11"/>
    <mergeCell ref="R10:R11"/>
  </mergeCells>
  <phoneticPr fontId="0" type="noConversion"/>
  <printOptions horizontalCentered="1"/>
  <pageMargins left="0" right="0.19685039370078741" top="0.39370078740157483" bottom="0.55882352941176472" header="0" footer="0"/>
  <pageSetup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19"/>
  <sheetViews>
    <sheetView tabSelected="1" view="pageBreakPreview" topLeftCell="A5" zoomScale="75" zoomScaleNormal="100" zoomScaleSheetLayoutView="75" workbookViewId="0">
      <selection activeCell="AD18" sqref="AD18"/>
    </sheetView>
  </sheetViews>
  <sheetFormatPr baseColWidth="10" defaultRowHeight="12.75" x14ac:dyDescent="0.2"/>
  <cols>
    <col min="1" max="1" width="5.28515625" style="7" customWidth="1"/>
    <col min="2" max="2" width="17.5703125" style="5" customWidth="1"/>
    <col min="3" max="3" width="9.28515625" style="6" customWidth="1"/>
    <col min="4" max="4" width="16.7109375" style="6" customWidth="1"/>
    <col min="5" max="16" width="2" style="6" customWidth="1"/>
    <col min="17" max="17" width="8.85546875" style="7" customWidth="1"/>
    <col min="18" max="18" width="10.85546875" style="6" customWidth="1"/>
    <col min="19" max="19" width="13.140625" style="7" customWidth="1"/>
    <col min="20" max="20" width="11.42578125" style="7" customWidth="1"/>
    <col min="21" max="21" width="10.42578125" style="8" customWidth="1"/>
    <col min="22" max="22" width="11.140625" style="7" customWidth="1"/>
    <col min="23" max="23" width="7.28515625" style="7" customWidth="1"/>
    <col min="24" max="24" width="12" style="7" customWidth="1"/>
    <col min="26" max="26" width="7.7109375" customWidth="1"/>
    <col min="27" max="27" width="12" customWidth="1"/>
  </cols>
  <sheetData>
    <row r="4" spans="1:27" ht="13.5" thickBot="1" x14ac:dyDescent="0.25"/>
    <row r="5" spans="1:27" s="2" customFormat="1" ht="15.75" x14ac:dyDescent="0.25">
      <c r="A5" s="158" t="s">
        <v>18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13"/>
      <c r="Z5" s="113"/>
      <c r="AA5" s="114"/>
    </row>
    <row r="6" spans="1:27" s="2" customFormat="1" ht="15.75" x14ac:dyDescent="0.25">
      <c r="A6" s="160" t="s">
        <v>110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95"/>
      <c r="Z6" s="95"/>
      <c r="AA6" s="115"/>
    </row>
    <row r="7" spans="1:27" s="2" customFormat="1" ht="15.75" customHeight="1" x14ac:dyDescent="0.25">
      <c r="A7" s="160" t="s">
        <v>134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95"/>
      <c r="Z7" s="95"/>
      <c r="AA7" s="115"/>
    </row>
    <row r="8" spans="1:27" s="2" customFormat="1" ht="15.75" customHeight="1" x14ac:dyDescent="0.25">
      <c r="A8" s="111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5"/>
      <c r="Z8" s="95"/>
      <c r="AA8" s="115"/>
    </row>
    <row r="9" spans="1:27" s="2" customFormat="1" ht="12.75" customHeight="1" x14ac:dyDescent="0.25">
      <c r="A9" s="160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4"/>
      <c r="S9" s="94"/>
      <c r="T9" s="94"/>
      <c r="U9" s="94"/>
      <c r="V9" s="94"/>
      <c r="W9" s="94"/>
      <c r="X9" s="94"/>
      <c r="Y9" s="95"/>
      <c r="Z9" s="95"/>
      <c r="AA9" s="115"/>
    </row>
    <row r="10" spans="1:27" x14ac:dyDescent="0.2">
      <c r="A10" s="100" t="s">
        <v>29</v>
      </c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93"/>
      <c r="T10" s="93"/>
      <c r="U10" s="93"/>
      <c r="V10" s="93"/>
      <c r="W10" s="93"/>
      <c r="X10" s="93"/>
      <c r="Y10" s="112"/>
      <c r="Z10" s="112"/>
      <c r="AA10" s="116"/>
    </row>
    <row r="11" spans="1:27" x14ac:dyDescent="0.2">
      <c r="A11" s="100" t="s">
        <v>45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93"/>
      <c r="T11" s="93"/>
      <c r="U11" s="93"/>
      <c r="V11" s="93"/>
      <c r="W11" s="93"/>
      <c r="X11" s="93"/>
      <c r="Y11" s="112"/>
      <c r="Z11" s="112"/>
      <c r="AA11" s="116"/>
    </row>
    <row r="12" spans="1:27" ht="28.5" customHeight="1" x14ac:dyDescent="0.2">
      <c r="A12" s="149" t="s">
        <v>82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12"/>
      <c r="Z12" s="112"/>
      <c r="AA12" s="116"/>
    </row>
    <row r="13" spans="1:27" ht="13.5" thickBot="1" x14ac:dyDescent="0.25">
      <c r="A13" s="105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8"/>
      <c r="R13" s="107"/>
      <c r="S13" s="108"/>
      <c r="T13" s="108"/>
      <c r="U13" s="108"/>
      <c r="V13" s="108"/>
      <c r="W13" s="108"/>
      <c r="X13" s="108"/>
      <c r="Y13" s="109"/>
      <c r="Z13" s="109"/>
      <c r="AA13" s="110"/>
    </row>
    <row r="14" spans="1:27" s="3" customFormat="1" ht="12.75" customHeight="1" x14ac:dyDescent="0.2">
      <c r="A14" s="154" t="s">
        <v>13</v>
      </c>
      <c r="B14" s="151" t="s">
        <v>111</v>
      </c>
      <c r="C14" s="151" t="s">
        <v>22</v>
      </c>
      <c r="D14" s="154" t="s">
        <v>0</v>
      </c>
      <c r="E14" s="151" t="s">
        <v>15</v>
      </c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6" t="s">
        <v>10</v>
      </c>
      <c r="R14" s="147" t="s">
        <v>40</v>
      </c>
      <c r="S14" s="153" t="s">
        <v>11</v>
      </c>
      <c r="T14" s="153"/>
      <c r="U14" s="153"/>
      <c r="V14" s="153"/>
      <c r="W14" s="153"/>
      <c r="X14" s="153"/>
      <c r="Y14" s="153"/>
      <c r="Z14" s="153"/>
      <c r="AA14" s="153"/>
    </row>
    <row r="15" spans="1:27" s="4" customFormat="1" ht="17.100000000000001" customHeight="1" x14ac:dyDescent="0.2">
      <c r="A15" s="155"/>
      <c r="B15" s="152"/>
      <c r="C15" s="152"/>
      <c r="D15" s="155"/>
      <c r="E15" s="45" t="s">
        <v>1</v>
      </c>
      <c r="F15" s="45" t="s">
        <v>2</v>
      </c>
      <c r="G15" s="45" t="s">
        <v>3</v>
      </c>
      <c r="H15" s="45" t="s">
        <v>4</v>
      </c>
      <c r="I15" s="45" t="s">
        <v>3</v>
      </c>
      <c r="J15" s="45" t="s">
        <v>5</v>
      </c>
      <c r="K15" s="45" t="s">
        <v>5</v>
      </c>
      <c r="L15" s="45" t="s">
        <v>4</v>
      </c>
      <c r="M15" s="45" t="s">
        <v>6</v>
      </c>
      <c r="N15" s="45" t="s">
        <v>7</v>
      </c>
      <c r="O15" s="45" t="s">
        <v>8</v>
      </c>
      <c r="P15" s="45" t="s">
        <v>9</v>
      </c>
      <c r="Q15" s="157"/>
      <c r="R15" s="148"/>
      <c r="S15" s="81" t="s">
        <v>33</v>
      </c>
      <c r="T15" s="88" t="s">
        <v>16</v>
      </c>
      <c r="U15" s="81" t="s">
        <v>23</v>
      </c>
      <c r="V15" s="81" t="s">
        <v>16</v>
      </c>
      <c r="W15" s="81" t="s">
        <v>23</v>
      </c>
      <c r="X15" s="81" t="s">
        <v>16</v>
      </c>
      <c r="Y15" s="81" t="s">
        <v>23</v>
      </c>
      <c r="Z15" s="81" t="s">
        <v>16</v>
      </c>
      <c r="AA15" s="88" t="s">
        <v>12</v>
      </c>
    </row>
    <row r="16" spans="1:27" s="4" customFormat="1" ht="42.75" customHeight="1" x14ac:dyDescent="0.2">
      <c r="A16" s="61">
        <v>1</v>
      </c>
      <c r="B16" s="146" t="s">
        <v>116</v>
      </c>
      <c r="C16" s="146"/>
      <c r="D16" s="1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/>
      <c r="S16" s="48"/>
      <c r="T16" s="48"/>
      <c r="U16" s="48"/>
      <c r="V16" s="48"/>
      <c r="W16" s="48"/>
      <c r="X16" s="48"/>
      <c r="Y16" s="18"/>
      <c r="Z16" s="18"/>
      <c r="AA16" s="18"/>
    </row>
    <row r="17" spans="1:27" ht="63.75" x14ac:dyDescent="0.2">
      <c r="A17" s="41">
        <v>1.1000000000000001</v>
      </c>
      <c r="B17" s="62" t="s">
        <v>66</v>
      </c>
      <c r="C17" s="40" t="s">
        <v>24</v>
      </c>
      <c r="D17" s="63" t="s">
        <v>83</v>
      </c>
      <c r="E17" s="38"/>
      <c r="F17" s="38" t="s">
        <v>28</v>
      </c>
      <c r="G17" s="38" t="s">
        <v>28</v>
      </c>
      <c r="H17" s="38" t="s">
        <v>28</v>
      </c>
      <c r="I17" s="38" t="s">
        <v>28</v>
      </c>
      <c r="J17" s="38"/>
      <c r="K17" s="38"/>
      <c r="L17" s="38"/>
      <c r="M17" s="38"/>
      <c r="N17" s="38"/>
      <c r="O17" s="38"/>
      <c r="P17" s="38"/>
      <c r="Q17" s="59" t="s">
        <v>62</v>
      </c>
      <c r="R17" s="55" t="s">
        <v>84</v>
      </c>
      <c r="S17" s="40" t="s">
        <v>58</v>
      </c>
      <c r="T17" s="36">
        <f>125*10</f>
        <v>1250</v>
      </c>
      <c r="U17" s="51" t="s">
        <v>44</v>
      </c>
      <c r="V17" s="36">
        <v>3000</v>
      </c>
      <c r="W17" s="51" t="s">
        <v>25</v>
      </c>
      <c r="X17" s="53">
        <v>1000</v>
      </c>
      <c r="Y17" s="52" t="s">
        <v>49</v>
      </c>
      <c r="Z17" s="53">
        <v>0</v>
      </c>
      <c r="AA17" s="53">
        <f>T17+V17+X17+Z17</f>
        <v>5250</v>
      </c>
    </row>
    <row r="18" spans="1:27" ht="67.5" customHeight="1" x14ac:dyDescent="0.2">
      <c r="A18" s="41">
        <v>1.2</v>
      </c>
      <c r="B18" s="74" t="s">
        <v>117</v>
      </c>
      <c r="C18" s="40" t="s">
        <v>24</v>
      </c>
      <c r="D18" s="75" t="s">
        <v>118</v>
      </c>
      <c r="E18" s="38"/>
      <c r="F18" s="38"/>
      <c r="G18" s="38" t="s">
        <v>28</v>
      </c>
      <c r="H18" s="38" t="s">
        <v>28</v>
      </c>
      <c r="I18" s="38"/>
      <c r="J18" s="38"/>
      <c r="K18" s="38"/>
      <c r="L18" s="38"/>
      <c r="M18" s="38" t="s">
        <v>28</v>
      </c>
      <c r="N18" s="38" t="s">
        <v>28</v>
      </c>
      <c r="O18" s="75"/>
      <c r="P18" s="75"/>
      <c r="Q18" s="59" t="s">
        <v>62</v>
      </c>
      <c r="R18" s="40" t="s">
        <v>119</v>
      </c>
      <c r="S18" s="40" t="s">
        <v>58</v>
      </c>
      <c r="T18" s="76">
        <f>2*4*150</f>
        <v>1200</v>
      </c>
      <c r="U18" s="51" t="s">
        <v>44</v>
      </c>
      <c r="V18" s="76">
        <f>2*2*50*4</f>
        <v>800</v>
      </c>
      <c r="W18" s="51" t="s">
        <v>25</v>
      </c>
      <c r="X18" s="76">
        <f>2*2*4*200</f>
        <v>3200</v>
      </c>
      <c r="Y18" s="52" t="s">
        <v>49</v>
      </c>
      <c r="Z18" s="53">
        <v>0</v>
      </c>
      <c r="AA18" s="89">
        <f>SUM(T18,V18,X18,Z18)</f>
        <v>5200</v>
      </c>
    </row>
    <row r="19" spans="1:27" x14ac:dyDescent="0.2">
      <c r="A19" s="18"/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18"/>
      <c r="R19" s="75"/>
      <c r="S19" s="18"/>
      <c r="T19" s="60">
        <f>SUM(T17:T18)</f>
        <v>2450</v>
      </c>
      <c r="U19" s="60"/>
      <c r="V19" s="60">
        <f t="shared" ref="V19:Z19" si="0">SUM(V17:V18)</f>
        <v>3800</v>
      </c>
      <c r="W19" s="60"/>
      <c r="X19" s="60">
        <f t="shared" si="0"/>
        <v>4200</v>
      </c>
      <c r="Y19" s="60"/>
      <c r="Z19" s="90">
        <f t="shared" si="0"/>
        <v>0</v>
      </c>
      <c r="AA19" s="91">
        <f>SUM(AA17:AA18)</f>
        <v>10450</v>
      </c>
    </row>
  </sheetData>
  <mergeCells count="15">
    <mergeCell ref="A5:X5"/>
    <mergeCell ref="A6:X6"/>
    <mergeCell ref="A7:X7"/>
    <mergeCell ref="A9:B9"/>
    <mergeCell ref="C9:Q9"/>
    <mergeCell ref="B16:D16"/>
    <mergeCell ref="R14:R15"/>
    <mergeCell ref="A12:X12"/>
    <mergeCell ref="C14:C15"/>
    <mergeCell ref="B14:B15"/>
    <mergeCell ref="S14:AA14"/>
    <mergeCell ref="D14:D15"/>
    <mergeCell ref="E14:P14"/>
    <mergeCell ref="A14:A15"/>
    <mergeCell ref="Q14:Q15"/>
  </mergeCells>
  <phoneticPr fontId="0" type="noConversion"/>
  <printOptions horizontalCentered="1"/>
  <pageMargins left="0.25" right="0.25" top="0.75" bottom="0.75" header="0.3" footer="0.3"/>
  <pageSetup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21"/>
  <sheetViews>
    <sheetView showGridLines="0" view="pageLayout" topLeftCell="A5" zoomScale="70" zoomScaleNormal="85" zoomScalePageLayoutView="70" workbookViewId="0">
      <selection activeCell="M2" sqref="M2"/>
    </sheetView>
  </sheetViews>
  <sheetFormatPr baseColWidth="10" defaultRowHeight="12.75" x14ac:dyDescent="0.2"/>
  <cols>
    <col min="1" max="1" width="5.28515625" customWidth="1"/>
    <col min="2" max="2" width="17.140625" customWidth="1"/>
    <col min="3" max="3" width="9.7109375" customWidth="1"/>
    <col min="4" max="4" width="15.140625" customWidth="1"/>
    <col min="5" max="6" width="2.28515625" bestFit="1" customWidth="1"/>
    <col min="7" max="7" width="2.42578125" bestFit="1" customWidth="1"/>
    <col min="8" max="8" width="2.28515625" bestFit="1" customWidth="1"/>
    <col min="9" max="9" width="2.42578125" bestFit="1" customWidth="1"/>
    <col min="10" max="13" width="2.28515625" bestFit="1" customWidth="1"/>
    <col min="14" max="14" width="2.42578125" bestFit="1" customWidth="1"/>
    <col min="15" max="16" width="2.28515625" bestFit="1" customWidth="1"/>
    <col min="17" max="17" width="12.140625" customWidth="1"/>
    <col min="18" max="18" width="10.42578125" customWidth="1"/>
    <col min="19" max="19" width="12.42578125" customWidth="1"/>
    <col min="21" max="21" width="11.42578125" customWidth="1"/>
    <col min="23" max="23" width="8.28515625" customWidth="1"/>
    <col min="25" max="25" width="11.5703125" customWidth="1"/>
    <col min="26" max="26" width="9.7109375" customWidth="1"/>
    <col min="27" max="27" width="13.7109375" customWidth="1"/>
  </cols>
  <sheetData>
    <row r="6" spans="1:27" ht="13.5" thickBot="1" x14ac:dyDescent="0.25"/>
    <row r="7" spans="1:27" ht="15" x14ac:dyDescent="0.2">
      <c r="A7" s="158" t="s">
        <v>18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96"/>
      <c r="Z7" s="96"/>
      <c r="AA7" s="97"/>
    </row>
    <row r="8" spans="1:27" ht="15" x14ac:dyDescent="0.2">
      <c r="A8" s="160" t="s">
        <v>110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98"/>
      <c r="Z8" s="98"/>
      <c r="AA8" s="99"/>
    </row>
    <row r="9" spans="1:27" ht="15" x14ac:dyDescent="0.2">
      <c r="A9" s="160" t="s">
        <v>134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98"/>
      <c r="Z9" s="98"/>
      <c r="AA9" s="99"/>
    </row>
    <row r="10" spans="1:27" ht="15" x14ac:dyDescent="0.2">
      <c r="A10" s="111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8"/>
      <c r="Z10" s="98"/>
      <c r="AA10" s="99"/>
    </row>
    <row r="11" spans="1:27" ht="15" x14ac:dyDescent="0.2">
      <c r="A11" s="160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94"/>
      <c r="S11" s="94"/>
      <c r="T11" s="94"/>
      <c r="U11" s="94"/>
      <c r="V11" s="94"/>
      <c r="W11" s="94"/>
      <c r="X11" s="94"/>
      <c r="Y11" s="98"/>
      <c r="Z11" s="98"/>
      <c r="AA11" s="99"/>
    </row>
    <row r="12" spans="1:27" x14ac:dyDescent="0.2">
      <c r="A12" s="100" t="s">
        <v>51</v>
      </c>
      <c r="B12" s="10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93"/>
      <c r="T12" s="93"/>
      <c r="U12" s="93"/>
      <c r="V12" s="93"/>
      <c r="W12" s="93"/>
      <c r="X12" s="93"/>
      <c r="Y12" s="103"/>
      <c r="Z12" s="103"/>
      <c r="AA12" s="104"/>
    </row>
    <row r="13" spans="1:27" x14ac:dyDescent="0.2">
      <c r="A13" s="100" t="s">
        <v>52</v>
      </c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93"/>
      <c r="T13" s="93"/>
      <c r="U13" s="93"/>
      <c r="V13" s="93"/>
      <c r="W13" s="93"/>
      <c r="X13" s="93"/>
      <c r="Y13" s="103"/>
      <c r="Z13" s="103"/>
      <c r="AA13" s="104"/>
    </row>
    <row r="14" spans="1:27" x14ac:dyDescent="0.2">
      <c r="A14" s="100" t="s">
        <v>53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93"/>
      <c r="T14" s="93"/>
      <c r="U14" s="93"/>
      <c r="V14" s="93"/>
      <c r="W14" s="93"/>
      <c r="X14" s="93"/>
      <c r="Y14" s="103"/>
      <c r="Z14" s="103"/>
      <c r="AA14" s="104"/>
    </row>
    <row r="15" spans="1:27" x14ac:dyDescent="0.2">
      <c r="A15" s="149" t="s">
        <v>54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03"/>
      <c r="Z15" s="103"/>
      <c r="AA15" s="104"/>
    </row>
    <row r="16" spans="1:27" ht="13.5" thickBot="1" x14ac:dyDescent="0.25">
      <c r="A16" s="105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8"/>
      <c r="R16" s="107"/>
      <c r="S16" s="108"/>
      <c r="T16" s="108"/>
      <c r="U16" s="108"/>
      <c r="V16" s="108"/>
      <c r="W16" s="108"/>
      <c r="X16" s="108"/>
      <c r="Y16" s="109"/>
      <c r="Z16" s="109"/>
      <c r="AA16" s="110"/>
    </row>
    <row r="17" spans="1:27" x14ac:dyDescent="0.2">
      <c r="A17" s="154" t="s">
        <v>13</v>
      </c>
      <c r="B17" s="156" t="s">
        <v>111</v>
      </c>
      <c r="C17" s="156" t="s">
        <v>22</v>
      </c>
      <c r="D17" s="154" t="s">
        <v>0</v>
      </c>
      <c r="E17" s="156" t="s">
        <v>15</v>
      </c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64" t="s">
        <v>10</v>
      </c>
      <c r="R17" s="161" t="s">
        <v>40</v>
      </c>
      <c r="S17" s="163" t="s">
        <v>11</v>
      </c>
      <c r="T17" s="163"/>
      <c r="U17" s="163"/>
      <c r="V17" s="163"/>
      <c r="W17" s="163"/>
      <c r="X17" s="163"/>
      <c r="Y17" s="163"/>
      <c r="Z17" s="163"/>
      <c r="AA17" s="163"/>
    </row>
    <row r="18" spans="1:27" ht="18.600000000000001" customHeight="1" x14ac:dyDescent="0.2">
      <c r="A18" s="155"/>
      <c r="B18" s="157"/>
      <c r="C18" s="157"/>
      <c r="D18" s="155"/>
      <c r="E18" s="80" t="s">
        <v>1</v>
      </c>
      <c r="F18" s="80" t="s">
        <v>2</v>
      </c>
      <c r="G18" s="80" t="s">
        <v>3</v>
      </c>
      <c r="H18" s="80" t="s">
        <v>4</v>
      </c>
      <c r="I18" s="80" t="s">
        <v>3</v>
      </c>
      <c r="J18" s="80" t="s">
        <v>5</v>
      </c>
      <c r="K18" s="80" t="s">
        <v>5</v>
      </c>
      <c r="L18" s="80" t="s">
        <v>4</v>
      </c>
      <c r="M18" s="80" t="s">
        <v>6</v>
      </c>
      <c r="N18" s="80" t="s">
        <v>7</v>
      </c>
      <c r="O18" s="80" t="s">
        <v>8</v>
      </c>
      <c r="P18" s="80" t="s">
        <v>9</v>
      </c>
      <c r="Q18" s="165"/>
      <c r="R18" s="162"/>
      <c r="S18" s="81" t="s">
        <v>33</v>
      </c>
      <c r="T18" s="82" t="s">
        <v>16</v>
      </c>
      <c r="U18" s="81" t="s">
        <v>23</v>
      </c>
      <c r="V18" s="81" t="s">
        <v>16</v>
      </c>
      <c r="W18" s="81" t="s">
        <v>23</v>
      </c>
      <c r="X18" s="81" t="s">
        <v>16</v>
      </c>
      <c r="Y18" s="81" t="s">
        <v>23</v>
      </c>
      <c r="Z18" s="81" t="s">
        <v>16</v>
      </c>
      <c r="AA18" s="82" t="s">
        <v>12</v>
      </c>
    </row>
    <row r="19" spans="1:27" ht="89.25" x14ac:dyDescent="0.2">
      <c r="A19" s="49">
        <v>1</v>
      </c>
      <c r="B19" s="57" t="s">
        <v>120</v>
      </c>
      <c r="C19" s="40" t="s">
        <v>24</v>
      </c>
      <c r="D19" s="57" t="s">
        <v>121</v>
      </c>
      <c r="E19" s="41"/>
      <c r="F19" s="41"/>
      <c r="G19" s="41" t="s">
        <v>28</v>
      </c>
      <c r="H19" s="41"/>
      <c r="I19" s="41"/>
      <c r="J19" s="58"/>
      <c r="K19" s="57"/>
      <c r="L19" s="57"/>
      <c r="M19" s="57"/>
      <c r="N19" s="57"/>
      <c r="O19" s="57"/>
      <c r="P19" s="57"/>
      <c r="Q19" s="40" t="s">
        <v>41</v>
      </c>
      <c r="R19" s="40" t="s">
        <v>85</v>
      </c>
      <c r="S19" s="40" t="s">
        <v>58</v>
      </c>
      <c r="T19" s="36">
        <f>150*5+150</f>
        <v>900</v>
      </c>
      <c r="U19" s="51" t="s">
        <v>44</v>
      </c>
      <c r="V19" s="42">
        <v>0</v>
      </c>
      <c r="W19" s="51" t="s">
        <v>25</v>
      </c>
      <c r="X19" s="53">
        <v>400</v>
      </c>
      <c r="Y19" s="52" t="s">
        <v>55</v>
      </c>
      <c r="Z19" s="53">
        <v>0</v>
      </c>
      <c r="AA19" s="53">
        <f>T19+V19+X19+Z19</f>
        <v>1300</v>
      </c>
    </row>
    <row r="20" spans="1:27" ht="106.5" customHeight="1" x14ac:dyDescent="0.2">
      <c r="A20" s="49">
        <v>2</v>
      </c>
      <c r="B20" s="57" t="s">
        <v>86</v>
      </c>
      <c r="C20" s="40" t="s">
        <v>24</v>
      </c>
      <c r="D20" s="57" t="s">
        <v>87</v>
      </c>
      <c r="E20" s="41"/>
      <c r="F20" s="41"/>
      <c r="G20" s="41"/>
      <c r="H20" s="41"/>
      <c r="I20" s="41" t="s">
        <v>28</v>
      </c>
      <c r="J20" s="41" t="s">
        <v>28</v>
      </c>
      <c r="K20" s="57"/>
      <c r="L20" s="57"/>
      <c r="M20" s="57"/>
      <c r="N20" s="57"/>
      <c r="O20" s="57"/>
      <c r="P20" s="57"/>
      <c r="Q20" s="40" t="s">
        <v>41</v>
      </c>
      <c r="R20" s="40" t="s">
        <v>88</v>
      </c>
      <c r="S20" s="40" t="s">
        <v>58</v>
      </c>
      <c r="T20" s="36">
        <f>1111+250+300</f>
        <v>1661</v>
      </c>
      <c r="U20" s="51" t="s">
        <v>44</v>
      </c>
      <c r="V20" s="42">
        <f>50*20</f>
        <v>1000</v>
      </c>
      <c r="W20" s="51" t="s">
        <v>25</v>
      </c>
      <c r="X20" s="53">
        <v>800</v>
      </c>
      <c r="Y20" s="52" t="s">
        <v>55</v>
      </c>
      <c r="Z20" s="53">
        <v>0</v>
      </c>
      <c r="AA20" s="53">
        <f>T20+V20+X20+Z20</f>
        <v>3461</v>
      </c>
    </row>
    <row r="21" spans="1:27" ht="25.5" customHeight="1" x14ac:dyDescent="0.2">
      <c r="A21" s="18"/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18"/>
      <c r="R21" s="75"/>
      <c r="S21" s="18"/>
      <c r="T21" s="60">
        <f>SUM(T19:T20)</f>
        <v>2561</v>
      </c>
      <c r="U21" s="18"/>
      <c r="V21" s="60">
        <f>SUM(V19:V20)</f>
        <v>1000</v>
      </c>
      <c r="W21" s="18"/>
      <c r="X21" s="60">
        <f>SUM(X19:X20)</f>
        <v>1200</v>
      </c>
      <c r="Y21" s="18"/>
      <c r="Z21" s="60">
        <f>SUM(Z19:Z20)</f>
        <v>0</v>
      </c>
      <c r="AA21" s="77">
        <f>AA19+AA20</f>
        <v>4761</v>
      </c>
    </row>
  </sheetData>
  <mergeCells count="14">
    <mergeCell ref="R17:R18"/>
    <mergeCell ref="S17:AA17"/>
    <mergeCell ref="A17:A18"/>
    <mergeCell ref="B17:B18"/>
    <mergeCell ref="C17:C18"/>
    <mergeCell ref="D17:D18"/>
    <mergeCell ref="E17:P17"/>
    <mergeCell ref="Q17:Q18"/>
    <mergeCell ref="A15:X15"/>
    <mergeCell ref="A7:X7"/>
    <mergeCell ref="A8:X8"/>
    <mergeCell ref="A9:X9"/>
    <mergeCell ref="A11:B11"/>
    <mergeCell ref="C11:Q11"/>
  </mergeCells>
  <pageMargins left="0.7" right="0.7" top="0.75" bottom="0.75" header="0.3" footer="0.3"/>
  <pageSetup scale="62" orientation="landscape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A26"/>
  <sheetViews>
    <sheetView showGridLines="0" view="pageLayout" zoomScale="85" zoomScaleNormal="100" zoomScaleSheetLayoutView="75" zoomScalePageLayoutView="85" workbookViewId="0">
      <selection activeCell="R3" sqref="R3"/>
    </sheetView>
  </sheetViews>
  <sheetFormatPr baseColWidth="10" defaultRowHeight="12.75" x14ac:dyDescent="0.2"/>
  <cols>
    <col min="1" max="1" width="5.140625" style="7" customWidth="1"/>
    <col min="2" max="2" width="15.28515625" style="5" customWidth="1"/>
    <col min="3" max="3" width="11.28515625" style="6" customWidth="1"/>
    <col min="4" max="4" width="15.5703125" style="6" customWidth="1"/>
    <col min="5" max="16" width="2.140625" style="6" customWidth="1"/>
    <col min="17" max="17" width="9.140625" style="7" customWidth="1"/>
    <col min="18" max="18" width="12.140625" style="6" customWidth="1"/>
    <col min="19" max="19" width="12" style="7" customWidth="1"/>
    <col min="20" max="20" width="12.42578125" style="7" customWidth="1"/>
    <col min="21" max="21" width="10.28515625" style="8" customWidth="1"/>
    <col min="22" max="22" width="11.85546875" style="7" customWidth="1"/>
    <col min="23" max="23" width="8.5703125" style="7" customWidth="1"/>
    <col min="24" max="24" width="11" style="7" customWidth="1"/>
    <col min="25" max="25" width="12.85546875" customWidth="1"/>
    <col min="27" max="27" width="13.140625" bestFit="1" customWidth="1"/>
  </cols>
  <sheetData>
    <row r="5" spans="1:27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7" ht="13.5" thickBot="1" x14ac:dyDescent="0.25"/>
    <row r="7" spans="1:27" s="2" customFormat="1" ht="15.75" x14ac:dyDescent="0.25">
      <c r="A7" s="175" t="s">
        <v>18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13"/>
      <c r="Z7" s="113"/>
      <c r="AA7" s="114"/>
    </row>
    <row r="8" spans="1:27" s="2" customFormat="1" ht="15.75" x14ac:dyDescent="0.25">
      <c r="A8" s="177" t="s">
        <v>122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95"/>
      <c r="Z8" s="95"/>
      <c r="AA8" s="115"/>
    </row>
    <row r="9" spans="1:27" s="2" customFormat="1" ht="15.75" customHeight="1" x14ac:dyDescent="0.25">
      <c r="A9" s="177" t="s">
        <v>134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95"/>
      <c r="Z9" s="95"/>
      <c r="AA9" s="115"/>
    </row>
    <row r="10" spans="1:27" s="2" customFormat="1" ht="12.75" customHeight="1" x14ac:dyDescent="0.25">
      <c r="A10" s="177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17"/>
      <c r="S10" s="117"/>
      <c r="T10" s="117"/>
      <c r="U10" s="117"/>
      <c r="V10" s="117"/>
      <c r="W10" s="117"/>
      <c r="X10" s="117"/>
      <c r="Y10" s="95"/>
      <c r="Z10" s="95"/>
      <c r="AA10" s="115"/>
    </row>
    <row r="11" spans="1:27" x14ac:dyDescent="0.2">
      <c r="A11" s="177" t="s">
        <v>19</v>
      </c>
      <c r="B11" s="178"/>
      <c r="C11" s="171" t="s">
        <v>30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19"/>
      <c r="S11" s="95"/>
      <c r="T11" s="95"/>
      <c r="U11" s="95"/>
      <c r="V11" s="95"/>
      <c r="W11" s="95"/>
      <c r="X11" s="95"/>
      <c r="Y11" s="95"/>
      <c r="Z11" s="95"/>
      <c r="AA11" s="115"/>
    </row>
    <row r="12" spans="1:27" x14ac:dyDescent="0.2">
      <c r="A12" s="177" t="s">
        <v>20</v>
      </c>
      <c r="B12" s="178"/>
      <c r="C12" s="171" t="s">
        <v>56</v>
      </c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19"/>
      <c r="S12" s="95"/>
      <c r="T12" s="95"/>
      <c r="U12" s="95"/>
      <c r="V12" s="95"/>
      <c r="W12" s="95"/>
      <c r="X12" s="95"/>
      <c r="Y12" s="95"/>
      <c r="Z12" s="95"/>
      <c r="AA12" s="115"/>
    </row>
    <row r="13" spans="1:27" ht="12.75" customHeight="1" x14ac:dyDescent="0.2">
      <c r="A13" s="180" t="s">
        <v>21</v>
      </c>
      <c r="B13" s="181"/>
      <c r="C13" s="174" t="s">
        <v>46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15"/>
    </row>
    <row r="14" spans="1:27" ht="15" customHeight="1" thickBot="1" x14ac:dyDescent="0.25">
      <c r="A14" s="120"/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3"/>
      <c r="U14" s="123"/>
      <c r="V14" s="123"/>
      <c r="W14" s="123"/>
      <c r="X14" s="123"/>
      <c r="Y14" s="123"/>
      <c r="Z14" s="123"/>
      <c r="AA14" s="124"/>
    </row>
    <row r="15" spans="1:27" ht="15" customHeight="1" x14ac:dyDescent="0.2">
      <c r="A15" s="169" t="s">
        <v>13</v>
      </c>
      <c r="B15" s="167" t="s">
        <v>111</v>
      </c>
      <c r="C15" s="167" t="s">
        <v>22</v>
      </c>
      <c r="D15" s="169" t="s">
        <v>0</v>
      </c>
      <c r="E15" s="179" t="s">
        <v>15</v>
      </c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2" t="s">
        <v>32</v>
      </c>
      <c r="R15" s="172" t="s">
        <v>40</v>
      </c>
      <c r="S15" s="166" t="s">
        <v>11</v>
      </c>
      <c r="T15" s="166"/>
      <c r="U15" s="166"/>
      <c r="V15" s="166"/>
      <c r="W15" s="166"/>
      <c r="X15" s="166"/>
      <c r="Y15" s="166"/>
      <c r="Z15" s="166"/>
      <c r="AA15" s="166"/>
    </row>
    <row r="16" spans="1:27" ht="15.95" customHeight="1" x14ac:dyDescent="0.2">
      <c r="A16" s="170"/>
      <c r="B16" s="168"/>
      <c r="C16" s="168"/>
      <c r="D16" s="170"/>
      <c r="E16" s="56" t="s">
        <v>1</v>
      </c>
      <c r="F16" s="56" t="s">
        <v>2</v>
      </c>
      <c r="G16" s="56" t="s">
        <v>3</v>
      </c>
      <c r="H16" s="56" t="s">
        <v>4</v>
      </c>
      <c r="I16" s="56" t="s">
        <v>3</v>
      </c>
      <c r="J16" s="56" t="s">
        <v>5</v>
      </c>
      <c r="K16" s="56" t="s">
        <v>5</v>
      </c>
      <c r="L16" s="56" t="s">
        <v>4</v>
      </c>
      <c r="M16" s="56" t="s">
        <v>6</v>
      </c>
      <c r="N16" s="56" t="s">
        <v>7</v>
      </c>
      <c r="O16" s="56" t="s">
        <v>8</v>
      </c>
      <c r="P16" s="56" t="s">
        <v>9</v>
      </c>
      <c r="Q16" s="173"/>
      <c r="R16" s="173"/>
      <c r="S16" s="83" t="s">
        <v>33</v>
      </c>
      <c r="T16" s="72" t="s">
        <v>16</v>
      </c>
      <c r="U16" s="83" t="s">
        <v>23</v>
      </c>
      <c r="V16" s="83" t="s">
        <v>16</v>
      </c>
      <c r="W16" s="83" t="s">
        <v>23</v>
      </c>
      <c r="X16" s="83" t="s">
        <v>16</v>
      </c>
      <c r="Y16" s="83" t="s">
        <v>23</v>
      </c>
      <c r="Z16" s="83" t="s">
        <v>16</v>
      </c>
      <c r="AA16" s="72" t="s">
        <v>12</v>
      </c>
    </row>
    <row r="17" spans="1:27" ht="113.25" customHeight="1" x14ac:dyDescent="0.2">
      <c r="A17" s="40" t="s">
        <v>17</v>
      </c>
      <c r="B17" s="40" t="s">
        <v>89</v>
      </c>
      <c r="C17" s="40" t="s">
        <v>31</v>
      </c>
      <c r="D17" s="40" t="s">
        <v>123</v>
      </c>
      <c r="E17" s="57"/>
      <c r="F17" s="57"/>
      <c r="G17" s="57"/>
      <c r="H17" s="57"/>
      <c r="I17" s="57"/>
      <c r="J17" s="38"/>
      <c r="K17" s="38"/>
      <c r="L17" s="38"/>
      <c r="M17" s="38" t="s">
        <v>28</v>
      </c>
      <c r="N17" s="38" t="s">
        <v>28</v>
      </c>
      <c r="O17" s="38" t="s">
        <v>28</v>
      </c>
      <c r="P17" s="38" t="s">
        <v>28</v>
      </c>
      <c r="Q17" s="40" t="s">
        <v>41</v>
      </c>
      <c r="R17" s="40" t="s">
        <v>124</v>
      </c>
      <c r="S17" s="40" t="s">
        <v>58</v>
      </c>
      <c r="T17" s="36">
        <v>2000</v>
      </c>
      <c r="U17" s="51" t="s">
        <v>57</v>
      </c>
      <c r="V17" s="36">
        <v>1000</v>
      </c>
      <c r="W17" s="51" t="s">
        <v>25</v>
      </c>
      <c r="X17" s="53">
        <v>1000</v>
      </c>
      <c r="Y17" s="53" t="s">
        <v>132</v>
      </c>
      <c r="Z17" s="53">
        <v>1000</v>
      </c>
      <c r="AA17" s="53">
        <f>T17+V17+X17+Z17</f>
        <v>5000</v>
      </c>
    </row>
    <row r="18" spans="1:27" x14ac:dyDescent="0.2">
      <c r="A18" s="23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23"/>
      <c r="R18" s="69"/>
      <c r="S18" s="23"/>
      <c r="T18" s="36">
        <v>2000</v>
      </c>
      <c r="U18" s="70"/>
      <c r="V18" s="36">
        <v>1000</v>
      </c>
      <c r="W18" s="23"/>
      <c r="X18" s="53">
        <v>1000</v>
      </c>
      <c r="Y18" s="23"/>
      <c r="Z18" s="53">
        <v>1000</v>
      </c>
      <c r="AA18" s="78">
        <f>SUM(AA17)</f>
        <v>5000</v>
      </c>
    </row>
    <row r="26" spans="1:27" x14ac:dyDescent="0.2">
      <c r="T26" s="71"/>
    </row>
  </sheetData>
  <mergeCells count="19">
    <mergeCell ref="C11:Q11"/>
    <mergeCell ref="B15:B16"/>
    <mergeCell ref="A12:B12"/>
    <mergeCell ref="A15:A16"/>
    <mergeCell ref="E15:P15"/>
    <mergeCell ref="Q15:Q16"/>
    <mergeCell ref="A13:B13"/>
    <mergeCell ref="A11:B11"/>
    <mergeCell ref="A7:X7"/>
    <mergeCell ref="A8:X8"/>
    <mergeCell ref="A9:X9"/>
    <mergeCell ref="A10:B10"/>
    <mergeCell ref="C10:Q10"/>
    <mergeCell ref="S15:AA15"/>
    <mergeCell ref="C15:C16"/>
    <mergeCell ref="D15:D16"/>
    <mergeCell ref="C12:Q12"/>
    <mergeCell ref="R15:R16"/>
    <mergeCell ref="C13:Z13"/>
  </mergeCells>
  <phoneticPr fontId="0" type="noConversion"/>
  <printOptions horizontalCentered="1"/>
  <pageMargins left="0.23622047244094491" right="0.23622047244094491" top="0.74803149606299213" bottom="0.19685039370078741" header="0.31496062992125984" footer="0.31496062992125984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22"/>
  <sheetViews>
    <sheetView showGridLines="0" view="pageLayout" topLeftCell="D1" zoomScale="85" zoomScaleNormal="70" zoomScaleSheetLayoutView="75" zoomScalePageLayoutView="85" workbookViewId="0">
      <selection activeCell="AB13" sqref="AB13"/>
    </sheetView>
  </sheetViews>
  <sheetFormatPr baseColWidth="10" defaultRowHeight="12.75" x14ac:dyDescent="0.2"/>
  <cols>
    <col min="2" max="2" width="17.140625" customWidth="1"/>
    <col min="4" max="4" width="14" customWidth="1"/>
    <col min="5" max="5" width="2.28515625" bestFit="1" customWidth="1"/>
    <col min="6" max="6" width="2.140625" bestFit="1" customWidth="1"/>
    <col min="7" max="7" width="2.42578125" bestFit="1" customWidth="1"/>
    <col min="8" max="8" width="2.28515625" bestFit="1" customWidth="1"/>
    <col min="9" max="9" width="2.42578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  <col min="17" max="18" width="12.28515625" customWidth="1"/>
    <col min="19" max="19" width="15.140625" customWidth="1"/>
    <col min="27" max="27" width="13.28515625" customWidth="1"/>
  </cols>
  <sheetData>
    <row r="6" spans="1:27" ht="13.5" thickBot="1" x14ac:dyDescent="0.25"/>
    <row r="7" spans="1:27" x14ac:dyDescent="0.2">
      <c r="A7" s="158" t="s">
        <v>18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13"/>
      <c r="Z7" s="113"/>
      <c r="AA7" s="114"/>
    </row>
    <row r="8" spans="1:27" x14ac:dyDescent="0.2">
      <c r="A8" s="160" t="s">
        <v>110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95"/>
      <c r="Z8" s="95"/>
      <c r="AA8" s="115"/>
    </row>
    <row r="9" spans="1:27" x14ac:dyDescent="0.2">
      <c r="A9" s="160" t="s">
        <v>134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95"/>
      <c r="Z9" s="95"/>
      <c r="AA9" s="115"/>
    </row>
    <row r="10" spans="1:27" x14ac:dyDescent="0.2">
      <c r="A10" s="111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5"/>
      <c r="Z10" s="95"/>
      <c r="AA10" s="115"/>
    </row>
    <row r="11" spans="1:27" x14ac:dyDescent="0.2">
      <c r="A11" s="160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94"/>
      <c r="S11" s="94"/>
      <c r="T11" s="94"/>
      <c r="U11" s="94"/>
      <c r="V11" s="94"/>
      <c r="W11" s="94"/>
      <c r="X11" s="94"/>
      <c r="Y11" s="95"/>
      <c r="Z11" s="95"/>
      <c r="AA11" s="115"/>
    </row>
    <row r="12" spans="1:27" x14ac:dyDescent="0.2">
      <c r="A12" s="100" t="s">
        <v>29</v>
      </c>
      <c r="B12" s="10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93"/>
      <c r="T12" s="93"/>
      <c r="U12" s="93"/>
      <c r="V12" s="93"/>
      <c r="W12" s="93"/>
      <c r="X12" s="93"/>
      <c r="Y12" s="112"/>
      <c r="Z12" s="112"/>
      <c r="AA12" s="116"/>
    </row>
    <row r="13" spans="1:27" x14ac:dyDescent="0.2">
      <c r="A13" s="100" t="s">
        <v>60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93"/>
      <c r="T13" s="93"/>
      <c r="U13" s="93"/>
      <c r="V13" s="93"/>
      <c r="W13" s="93"/>
      <c r="X13" s="93"/>
      <c r="Y13" s="112"/>
      <c r="Z13" s="112"/>
      <c r="AA13" s="116"/>
    </row>
    <row r="14" spans="1:27" x14ac:dyDescent="0.2">
      <c r="A14" s="100" t="s">
        <v>61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93"/>
      <c r="T14" s="93"/>
      <c r="U14" s="93"/>
      <c r="V14" s="93"/>
      <c r="W14" s="93"/>
      <c r="X14" s="93"/>
      <c r="Y14" s="112"/>
      <c r="Z14" s="112"/>
      <c r="AA14" s="116"/>
    </row>
    <row r="15" spans="1:27" ht="16.149999999999999" customHeight="1" x14ac:dyDescent="0.2">
      <c r="A15" s="149" t="s">
        <v>67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12"/>
      <c r="Z15" s="112"/>
      <c r="AA15" s="116"/>
    </row>
    <row r="16" spans="1:27" ht="13.5" thickBot="1" x14ac:dyDescent="0.25">
      <c r="A16" s="105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8"/>
      <c r="R16" s="107"/>
      <c r="S16" s="108"/>
      <c r="T16" s="108"/>
      <c r="U16" s="108"/>
      <c r="V16" s="108"/>
      <c r="W16" s="108"/>
      <c r="X16" s="108"/>
      <c r="Y16" s="109"/>
      <c r="Z16" s="109"/>
      <c r="AA16" s="110"/>
    </row>
    <row r="17" spans="1:27" x14ac:dyDescent="0.2">
      <c r="A17" s="154" t="s">
        <v>13</v>
      </c>
      <c r="B17" s="151" t="s">
        <v>111</v>
      </c>
      <c r="C17" s="151" t="s">
        <v>22</v>
      </c>
      <c r="D17" s="154" t="s">
        <v>0</v>
      </c>
      <c r="E17" s="151" t="s">
        <v>15</v>
      </c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6" t="s">
        <v>10</v>
      </c>
      <c r="R17" s="147" t="s">
        <v>40</v>
      </c>
      <c r="S17" s="153" t="s">
        <v>11</v>
      </c>
      <c r="T17" s="153"/>
      <c r="U17" s="153"/>
      <c r="V17" s="153"/>
      <c r="W17" s="153"/>
      <c r="X17" s="153"/>
      <c r="Y17" s="153"/>
      <c r="Z17" s="153"/>
      <c r="AA17" s="153"/>
    </row>
    <row r="18" spans="1:27" x14ac:dyDescent="0.2">
      <c r="A18" s="183"/>
      <c r="B18" s="184"/>
      <c r="C18" s="184"/>
      <c r="D18" s="183"/>
      <c r="E18" s="67" t="s">
        <v>1</v>
      </c>
      <c r="F18" s="67" t="s">
        <v>2</v>
      </c>
      <c r="G18" s="67" t="s">
        <v>3</v>
      </c>
      <c r="H18" s="67" t="s">
        <v>4</v>
      </c>
      <c r="I18" s="67" t="s">
        <v>3</v>
      </c>
      <c r="J18" s="67" t="s">
        <v>5</v>
      </c>
      <c r="K18" s="67" t="s">
        <v>5</v>
      </c>
      <c r="L18" s="67" t="s">
        <v>4</v>
      </c>
      <c r="M18" s="67" t="s">
        <v>6</v>
      </c>
      <c r="N18" s="67" t="s">
        <v>7</v>
      </c>
      <c r="O18" s="67" t="s">
        <v>8</v>
      </c>
      <c r="P18" s="67" t="s">
        <v>9</v>
      </c>
      <c r="Q18" s="185"/>
      <c r="R18" s="182"/>
      <c r="S18" s="84" t="s">
        <v>33</v>
      </c>
      <c r="T18" s="85" t="s">
        <v>16</v>
      </c>
      <c r="U18" s="84" t="s">
        <v>23</v>
      </c>
      <c r="V18" s="84" t="s">
        <v>16</v>
      </c>
      <c r="W18" s="84" t="s">
        <v>23</v>
      </c>
      <c r="X18" s="84" t="s">
        <v>16</v>
      </c>
      <c r="Y18" s="84" t="s">
        <v>23</v>
      </c>
      <c r="Z18" s="84" t="s">
        <v>16</v>
      </c>
      <c r="AA18" s="85" t="s">
        <v>12</v>
      </c>
    </row>
    <row r="19" spans="1:27" ht="60.75" customHeight="1" x14ac:dyDescent="0.2">
      <c r="A19" s="79">
        <v>1</v>
      </c>
      <c r="B19" s="140" t="s">
        <v>68</v>
      </c>
      <c r="C19" s="140"/>
      <c r="D19" s="14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48"/>
      <c r="T19" s="48"/>
      <c r="U19" s="48"/>
      <c r="V19" s="48"/>
      <c r="W19" s="48"/>
      <c r="X19" s="48"/>
      <c r="Y19" s="18"/>
      <c r="Z19" s="18"/>
      <c r="AA19" s="18"/>
    </row>
    <row r="20" spans="1:27" ht="127.5" x14ac:dyDescent="0.2">
      <c r="A20" s="41">
        <v>1.1000000000000001</v>
      </c>
      <c r="B20" s="40" t="s">
        <v>69</v>
      </c>
      <c r="C20" s="40" t="s">
        <v>24</v>
      </c>
      <c r="D20" s="54" t="s">
        <v>125</v>
      </c>
      <c r="E20" s="38" t="s">
        <v>28</v>
      </c>
      <c r="F20" s="38" t="s">
        <v>28</v>
      </c>
      <c r="G20" s="38" t="s">
        <v>28</v>
      </c>
      <c r="H20" s="38"/>
      <c r="I20" s="38"/>
      <c r="J20" s="38"/>
      <c r="K20" s="38"/>
      <c r="L20" s="38"/>
      <c r="M20" s="38"/>
      <c r="N20" s="38"/>
      <c r="O20" s="38"/>
      <c r="P20" s="38"/>
      <c r="Q20" s="40" t="s">
        <v>62</v>
      </c>
      <c r="R20" s="40" t="s">
        <v>70</v>
      </c>
      <c r="S20" s="40" t="s">
        <v>58</v>
      </c>
      <c r="T20" s="44">
        <f>150*4</f>
        <v>600</v>
      </c>
      <c r="U20" s="50" t="s">
        <v>38</v>
      </c>
      <c r="V20" s="36">
        <v>0</v>
      </c>
      <c r="W20" s="51" t="s">
        <v>25</v>
      </c>
      <c r="X20" s="53">
        <v>600</v>
      </c>
      <c r="Y20" s="52" t="s">
        <v>59</v>
      </c>
      <c r="Z20" s="53">
        <v>0</v>
      </c>
      <c r="AA20" s="53">
        <f>T20+V20+X20+Z20</f>
        <v>1200</v>
      </c>
    </row>
    <row r="21" spans="1:27" ht="102" x14ac:dyDescent="0.2">
      <c r="A21" s="38">
        <v>1.2</v>
      </c>
      <c r="B21" s="34" t="s">
        <v>126</v>
      </c>
      <c r="C21" s="40" t="s">
        <v>127</v>
      </c>
      <c r="D21" s="75" t="s">
        <v>128</v>
      </c>
      <c r="E21" s="41" t="s">
        <v>28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40" t="s">
        <v>129</v>
      </c>
      <c r="R21" s="40" t="s">
        <v>130</v>
      </c>
      <c r="S21" s="40" t="s">
        <v>58</v>
      </c>
      <c r="T21" s="76">
        <v>300</v>
      </c>
      <c r="U21" s="50" t="s">
        <v>38</v>
      </c>
      <c r="V21" s="36">
        <v>0</v>
      </c>
      <c r="W21" s="51" t="s">
        <v>25</v>
      </c>
      <c r="X21" s="76">
        <v>200</v>
      </c>
      <c r="Y21" s="52" t="s">
        <v>59</v>
      </c>
      <c r="Z21" s="53">
        <v>0</v>
      </c>
      <c r="AA21" s="53">
        <f>T21+V21+X21+Z21</f>
        <v>500</v>
      </c>
    </row>
    <row r="22" spans="1:27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18"/>
      <c r="S22" s="18"/>
      <c r="T22" s="60">
        <f>SUM(T20:T21)</f>
        <v>900</v>
      </c>
      <c r="U22" s="60"/>
      <c r="V22" s="60">
        <f t="shared" ref="V22:AA22" si="0">SUM(V20:V21)</f>
        <v>0</v>
      </c>
      <c r="W22" s="60"/>
      <c r="X22" s="60">
        <f t="shared" si="0"/>
        <v>800</v>
      </c>
      <c r="Y22" s="60"/>
      <c r="Z22" s="60">
        <f t="shared" si="0"/>
        <v>0</v>
      </c>
      <c r="AA22" s="77">
        <f t="shared" si="0"/>
        <v>1700</v>
      </c>
    </row>
  </sheetData>
  <mergeCells count="15">
    <mergeCell ref="R17:R18"/>
    <mergeCell ref="S17:AA17"/>
    <mergeCell ref="B19:D19"/>
    <mergeCell ref="A17:A18"/>
    <mergeCell ref="B17:B18"/>
    <mergeCell ref="C17:C18"/>
    <mergeCell ref="D17:D18"/>
    <mergeCell ref="E17:P17"/>
    <mergeCell ref="Q17:Q18"/>
    <mergeCell ref="A15:X15"/>
    <mergeCell ref="A7:X7"/>
    <mergeCell ref="A8:X8"/>
    <mergeCell ref="A9:X9"/>
    <mergeCell ref="A11:B11"/>
    <mergeCell ref="C11:Q11"/>
  </mergeCells>
  <pageMargins left="0.23958333333333334" right="2.4509803921568627E-2" top="0.75" bottom="0.75" header="0.3" footer="0.3"/>
  <pageSetup scale="64" orientation="landscape" horizontalDpi="4294967293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6"/>
  <sheetViews>
    <sheetView showGridLines="0" view="pageLayout" topLeftCell="B11" zoomScaleNormal="100" zoomScaleSheetLayoutView="100" workbookViewId="0">
      <selection activeCell="G1" sqref="G1"/>
    </sheetView>
  </sheetViews>
  <sheetFormatPr baseColWidth="10" defaultRowHeight="12.75" x14ac:dyDescent="0.2"/>
  <cols>
    <col min="1" max="1" width="7.5703125" customWidth="1"/>
    <col min="2" max="2" width="4.140625" customWidth="1"/>
    <col min="3" max="3" width="25.140625" customWidth="1"/>
    <col min="4" max="5" width="22.42578125" customWidth="1"/>
    <col min="6" max="6" width="24.7109375" customWidth="1"/>
    <col min="7" max="7" width="19.7109375" customWidth="1"/>
    <col min="8" max="8" width="18.5703125" customWidth="1"/>
  </cols>
  <sheetData>
    <row r="5" spans="1:9" ht="13.5" thickBot="1" x14ac:dyDescent="0.25"/>
    <row r="6" spans="1:9" x14ac:dyDescent="0.2">
      <c r="C6" s="133"/>
      <c r="D6" s="134"/>
      <c r="E6" s="134"/>
      <c r="F6" s="134"/>
      <c r="G6" s="134"/>
      <c r="H6" s="135"/>
      <c r="I6" s="1"/>
    </row>
    <row r="7" spans="1:9" x14ac:dyDescent="0.2">
      <c r="A7" s="1"/>
      <c r="B7" s="1"/>
      <c r="C7" s="192" t="s">
        <v>131</v>
      </c>
      <c r="D7" s="193"/>
      <c r="E7" s="193"/>
      <c r="F7" s="193"/>
      <c r="G7" s="193"/>
      <c r="H7" s="194"/>
      <c r="I7" s="128"/>
    </row>
    <row r="8" spans="1:9" x14ac:dyDescent="0.2">
      <c r="A8" s="1"/>
      <c r="B8" s="1"/>
      <c r="C8" s="136"/>
      <c r="D8" s="137"/>
      <c r="E8" s="137"/>
      <c r="F8" s="137"/>
      <c r="G8" s="137"/>
      <c r="H8" s="138"/>
      <c r="I8" s="1"/>
    </row>
    <row r="9" spans="1:9" x14ac:dyDescent="0.2">
      <c r="A9" s="1"/>
      <c r="B9" s="1"/>
      <c r="C9" s="195" t="s">
        <v>73</v>
      </c>
      <c r="D9" s="191"/>
      <c r="E9" s="191"/>
      <c r="F9" s="191"/>
      <c r="G9" s="191"/>
      <c r="H9" s="196"/>
      <c r="I9" s="118"/>
    </row>
    <row r="10" spans="1:9" ht="13.5" thickBot="1" x14ac:dyDescent="0.25">
      <c r="A10" s="1"/>
      <c r="B10" s="1"/>
      <c r="C10" s="130"/>
      <c r="D10" s="131"/>
      <c r="E10" s="131"/>
      <c r="F10" s="131"/>
      <c r="G10" s="131"/>
      <c r="H10" s="132"/>
      <c r="I10" s="129"/>
    </row>
    <row r="11" spans="1:9" ht="25.5" x14ac:dyDescent="0.2">
      <c r="C11" s="190" t="s">
        <v>34</v>
      </c>
      <c r="D11" s="125" t="s">
        <v>39</v>
      </c>
      <c r="E11" s="125" t="s">
        <v>38</v>
      </c>
      <c r="F11" s="125" t="s">
        <v>25</v>
      </c>
      <c r="G11" s="126" t="s">
        <v>43</v>
      </c>
      <c r="H11" s="127" t="s">
        <v>12</v>
      </c>
      <c r="I11" s="191"/>
    </row>
    <row r="12" spans="1:9" x14ac:dyDescent="0.2">
      <c r="C12" s="186"/>
      <c r="D12" s="21" t="s">
        <v>35</v>
      </c>
      <c r="E12" s="21"/>
      <c r="F12" s="21"/>
      <c r="G12" s="21" t="s">
        <v>35</v>
      </c>
      <c r="H12" s="21" t="s">
        <v>35</v>
      </c>
      <c r="I12" s="191"/>
    </row>
    <row r="13" spans="1:9" x14ac:dyDescent="0.2">
      <c r="C13" s="18" t="s">
        <v>36</v>
      </c>
      <c r="D13" s="24">
        <v>10950</v>
      </c>
      <c r="E13" s="24">
        <v>76600</v>
      </c>
      <c r="F13" s="24">
        <v>6000</v>
      </c>
      <c r="G13" s="24">
        <v>5525</v>
      </c>
      <c r="H13" s="24">
        <f>D13+E13+F13+G13</f>
        <v>99075</v>
      </c>
      <c r="I13" s="1"/>
    </row>
    <row r="14" spans="1:9" x14ac:dyDescent="0.2">
      <c r="C14" s="18" t="s">
        <v>26</v>
      </c>
      <c r="D14" s="24">
        <v>2450</v>
      </c>
      <c r="E14" s="24">
        <v>3800</v>
      </c>
      <c r="F14" s="24">
        <v>4200</v>
      </c>
      <c r="G14" s="24">
        <v>0</v>
      </c>
      <c r="H14" s="24">
        <f>D14+E14+F14+G14</f>
        <v>10450</v>
      </c>
      <c r="I14" s="1"/>
    </row>
    <row r="15" spans="1:9" x14ac:dyDescent="0.2">
      <c r="C15" s="18" t="s">
        <v>90</v>
      </c>
      <c r="D15" s="24">
        <v>2561</v>
      </c>
      <c r="E15" s="24">
        <v>1000</v>
      </c>
      <c r="F15" s="24">
        <v>1200</v>
      </c>
      <c r="G15" s="24">
        <v>0</v>
      </c>
      <c r="H15" s="24">
        <f>D15+E15+F15+G15</f>
        <v>4761</v>
      </c>
      <c r="I15" s="1"/>
    </row>
    <row r="16" spans="1:9" x14ac:dyDescent="0.2">
      <c r="C16" s="18" t="s">
        <v>91</v>
      </c>
      <c r="D16" s="24">
        <v>2000</v>
      </c>
      <c r="E16" s="24">
        <v>1000</v>
      </c>
      <c r="F16" s="24">
        <v>1000</v>
      </c>
      <c r="G16" s="24">
        <v>1000</v>
      </c>
      <c r="H16" s="24">
        <f>D16+E16+F16+G16</f>
        <v>5000</v>
      </c>
      <c r="I16" s="1"/>
    </row>
    <row r="17" spans="3:9" x14ac:dyDescent="0.2">
      <c r="C17" s="18" t="s">
        <v>92</v>
      </c>
      <c r="D17" s="24">
        <v>900</v>
      </c>
      <c r="E17" s="24">
        <v>0</v>
      </c>
      <c r="F17" s="24">
        <v>800</v>
      </c>
      <c r="G17" s="24">
        <v>0</v>
      </c>
      <c r="H17" s="24">
        <f>D17+E17+F17+G17</f>
        <v>1700</v>
      </c>
      <c r="I17" s="1"/>
    </row>
    <row r="18" spans="3:9" ht="15" x14ac:dyDescent="0.25">
      <c r="C18" s="187" t="s">
        <v>42</v>
      </c>
      <c r="D18" s="188"/>
      <c r="E18" s="188"/>
      <c r="F18" s="188"/>
      <c r="G18" s="189"/>
      <c r="H18" s="25">
        <f>SUM(H13:H17)</f>
        <v>120986</v>
      </c>
      <c r="I18" s="1"/>
    </row>
    <row r="19" spans="3:9" x14ac:dyDescent="0.2">
      <c r="C19" s="1"/>
      <c r="D19" s="19"/>
      <c r="E19" s="19"/>
      <c r="F19" s="19"/>
      <c r="G19" s="19"/>
      <c r="H19" s="19"/>
      <c r="I19" s="1"/>
    </row>
    <row r="20" spans="3:9" x14ac:dyDescent="0.2">
      <c r="C20" s="186" t="s">
        <v>34</v>
      </c>
      <c r="D20" s="26" t="s">
        <v>12</v>
      </c>
      <c r="E20" s="20"/>
      <c r="F20" s="20"/>
      <c r="G20" s="20"/>
      <c r="H20" s="22"/>
      <c r="I20" s="1"/>
    </row>
    <row r="21" spans="3:9" x14ac:dyDescent="0.2">
      <c r="C21" s="186"/>
      <c r="D21" s="26" t="s">
        <v>35</v>
      </c>
    </row>
    <row r="22" spans="3:9" x14ac:dyDescent="0.2">
      <c r="C22" s="18" t="s">
        <v>36</v>
      </c>
      <c r="D22" s="27">
        <f>H13</f>
        <v>99075</v>
      </c>
    </row>
    <row r="23" spans="3:9" x14ac:dyDescent="0.2">
      <c r="C23" s="18" t="s">
        <v>26</v>
      </c>
      <c r="D23" s="27">
        <f t="shared" ref="D23:D26" si="0">H14</f>
        <v>10450</v>
      </c>
    </row>
    <row r="24" spans="3:9" x14ac:dyDescent="0.2">
      <c r="C24" s="18" t="s">
        <v>90</v>
      </c>
      <c r="D24" s="27">
        <f t="shared" si="0"/>
        <v>4761</v>
      </c>
    </row>
    <row r="25" spans="3:9" x14ac:dyDescent="0.2">
      <c r="C25" s="18" t="s">
        <v>91</v>
      </c>
      <c r="D25" s="27">
        <f t="shared" si="0"/>
        <v>5000</v>
      </c>
    </row>
    <row r="26" spans="3:9" x14ac:dyDescent="0.2">
      <c r="C26" s="18" t="s">
        <v>92</v>
      </c>
      <c r="D26" s="27">
        <f t="shared" si="0"/>
        <v>1700</v>
      </c>
    </row>
  </sheetData>
  <mergeCells count="6">
    <mergeCell ref="C20:C21"/>
    <mergeCell ref="C18:G18"/>
    <mergeCell ref="C11:C12"/>
    <mergeCell ref="I11:I12"/>
    <mergeCell ref="C7:H7"/>
    <mergeCell ref="C9:H9"/>
  </mergeCells>
  <pageMargins left="0.7" right="0.52083333333333337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PORTADA </vt:lpstr>
      <vt:lpstr>Proteccion y control</vt:lpstr>
      <vt:lpstr>Investigación y Monitoreo</vt:lpstr>
      <vt:lpstr>Conservación de RRNN</vt:lpstr>
      <vt:lpstr>Ordenamiento territorial</vt:lpstr>
      <vt:lpstr>Uso Público</vt:lpstr>
      <vt:lpstr>PRESUPUESTO IDEAL 2021</vt:lpstr>
      <vt:lpstr>'Investigación y Monitoreo'!Área_de_impresión</vt:lpstr>
      <vt:lpstr>'Ordenamiento territorial'!Área_de_impresión</vt:lpstr>
      <vt:lpstr>'Proteccion y control'!Área_de_impresión</vt:lpstr>
    </vt:vector>
  </TitlesOfParts>
  <Company>CONAP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PALACIOS</cp:lastModifiedBy>
  <cp:lastPrinted>2020-06-12T12:41:19Z</cp:lastPrinted>
  <dcterms:created xsi:type="dcterms:W3CDTF">2001-01-15T17:49:33Z</dcterms:created>
  <dcterms:modified xsi:type="dcterms:W3CDTF">2020-06-12T12:42:44Z</dcterms:modified>
</cp:coreProperties>
</file>