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fw08\Documents\CONAP 2020\POA BOSQUE LA AVANZADA, Tectitan 2021\"/>
    </mc:Choice>
  </mc:AlternateContent>
  <xr:revisionPtr revIDLastSave="0" documentId="13_ncr:1_{C22F9B05-B678-45EE-95C8-B4192AFB51F3}" xr6:coauthVersionLast="45" xr6:coauthVersionMax="45" xr10:uidLastSave="{00000000-0000-0000-0000-000000000000}"/>
  <bookViews>
    <workbookView xWindow="-120" yWindow="-120" windowWidth="20730" windowHeight="11760" tabRatio="804" firstSheet="2" activeTab="6" xr2:uid="{00000000-000D-0000-FFFF-FFFF00000000}"/>
  </bookViews>
  <sheets>
    <sheet name="PORTADA " sheetId="19" r:id="rId1"/>
    <sheet name="Proteccion y control" sheetId="1" r:id="rId2"/>
    <sheet name="Conservación de RRNN" sheetId="15" r:id="rId3"/>
    <sheet name="Manejo de Recursos Naturales" sheetId="20" r:id="rId4"/>
    <sheet name="Investigación y Monitoreo" sheetId="2" r:id="rId5"/>
    <sheet name="Ordenamiento territorial" sheetId="4" r:id="rId6"/>
    <sheet name="Uso Público" sheetId="18" r:id="rId7"/>
    <sheet name="PRESUPUESTO IDEAL 2021" sheetId="13" r:id="rId8"/>
  </sheets>
  <definedNames>
    <definedName name="_xlnm.Print_Area" localSheetId="4">'Investigación y Monitoreo'!$A$4:$AA$19</definedName>
    <definedName name="_xlnm.Print_Area" localSheetId="5">'Ordenamiento territorial'!$A$1:$AA$16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" i="13" l="1"/>
  <c r="D22" i="13"/>
  <c r="H13" i="13"/>
  <c r="H12" i="13"/>
  <c r="X22" i="20" l="1"/>
  <c r="Z22" i="20"/>
  <c r="X21" i="20"/>
  <c r="V21" i="20"/>
  <c r="V22" i="20" s="1"/>
  <c r="T21" i="20"/>
  <c r="AA21" i="20" s="1"/>
  <c r="T22" i="20"/>
  <c r="AA22" i="20" l="1"/>
  <c r="X18" i="2"/>
  <c r="X19" i="2" s="1"/>
  <c r="Z21" i="1" l="1"/>
  <c r="V19" i="1"/>
  <c r="G10" i="13" l="1"/>
  <c r="V18" i="18"/>
  <c r="V21" i="18" s="1"/>
  <c r="E15" i="13" s="1"/>
  <c r="X15" i="4"/>
  <c r="V15" i="4"/>
  <c r="T15" i="4"/>
  <c r="AA15" i="4" s="1"/>
  <c r="Z21" i="18"/>
  <c r="G15" i="13" s="1"/>
  <c r="X20" i="18"/>
  <c r="X19" i="18"/>
  <c r="T19" i="18"/>
  <c r="AA19" i="18" s="1"/>
  <c r="X18" i="18"/>
  <c r="T17" i="18"/>
  <c r="T18" i="2"/>
  <c r="V18" i="2"/>
  <c r="Z22" i="15"/>
  <c r="G11" i="13" s="1"/>
  <c r="V22" i="15"/>
  <c r="E11" i="13" s="1"/>
  <c r="X21" i="15"/>
  <c r="X22" i="15" s="1"/>
  <c r="F11" i="13" s="1"/>
  <c r="T21" i="15"/>
  <c r="AA21" i="15" s="1"/>
  <c r="AA17" i="1"/>
  <c r="T18" i="1"/>
  <c r="T19" i="1"/>
  <c r="X20" i="1"/>
  <c r="AA20" i="1" s="1"/>
  <c r="V20" i="1"/>
  <c r="T20" i="1"/>
  <c r="X19" i="1"/>
  <c r="AA19" i="1" l="1"/>
  <c r="T22" i="15"/>
  <c r="T21" i="1"/>
  <c r="D10" i="13" s="1"/>
  <c r="AA18" i="2"/>
  <c r="AA18" i="18"/>
  <c r="X16" i="4"/>
  <c r="F14" i="13" s="1"/>
  <c r="V16" i="4"/>
  <c r="E14" i="13" s="1"/>
  <c r="Z16" i="4"/>
  <c r="G14" i="13" s="1"/>
  <c r="T16" i="4"/>
  <c r="D14" i="13" s="1"/>
  <c r="T20" i="18"/>
  <c r="AA20" i="18" s="1"/>
  <c r="T18" i="18"/>
  <c r="T21" i="18" s="1"/>
  <c r="D15" i="13" s="1"/>
  <c r="X17" i="18"/>
  <c r="X21" i="18" s="1"/>
  <c r="F15" i="13" s="1"/>
  <c r="X18" i="1"/>
  <c r="X21" i="1" s="1"/>
  <c r="F10" i="13" s="1"/>
  <c r="V18" i="1"/>
  <c r="V21" i="1" s="1"/>
  <c r="E10" i="13" s="1"/>
  <c r="H10" i="13" l="1"/>
  <c r="D20" i="13" s="1"/>
  <c r="D11" i="13"/>
  <c r="AA22" i="15"/>
  <c r="AA17" i="18"/>
  <c r="AA21" i="18" s="1"/>
  <c r="AA18" i="1"/>
  <c r="Z19" i="2"/>
  <c r="V19" i="2" l="1"/>
  <c r="H14" i="13"/>
  <c r="D24" i="13" s="1"/>
  <c r="H11" i="13"/>
  <c r="D21" i="13" s="1"/>
  <c r="T19" i="2"/>
  <c r="AA16" i="4" l="1"/>
  <c r="AA19" i="2"/>
  <c r="AA21" i="1" l="1"/>
  <c r="H15" i="13"/>
  <c r="D25" i="13" s="1"/>
  <c r="H16" i="13" l="1"/>
</calcChain>
</file>

<file path=xl/sharedStrings.xml><?xml version="1.0" encoding="utf-8"?>
<sst xmlns="http://schemas.openxmlformats.org/spreadsheetml/2006/main" count="412" uniqueCount="146">
  <si>
    <t>Actividades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</si>
  <si>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</si>
  <si>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</si>
  <si>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</si>
  <si>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</si>
  <si>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</si>
  <si>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</si>
  <si>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</si>
  <si>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</si>
  <si>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</si>
  <si>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Responsable</t>
  </si>
  <si>
    <t>Financiamiento</t>
  </si>
  <si>
    <t>TOTAL</t>
  </si>
  <si>
    <t>No.</t>
  </si>
  <si>
    <t>Meses</t>
  </si>
  <si>
    <t>Monto</t>
  </si>
  <si>
    <t>CONSEJO NACIONAL DE AREAS PROTEGIDAS -CONAP-</t>
  </si>
  <si>
    <t>1. Línea de acción: .</t>
  </si>
  <si>
    <t xml:space="preserve">2. Programa: </t>
  </si>
  <si>
    <t xml:space="preserve">4. Resultado esperado: </t>
  </si>
  <si>
    <t>Ubicación Geográfica</t>
  </si>
  <si>
    <t>Código</t>
  </si>
  <si>
    <t>Área Protegida</t>
  </si>
  <si>
    <t>CONAP</t>
  </si>
  <si>
    <t>Investigación y Monitoreo</t>
  </si>
  <si>
    <t>1.1.</t>
  </si>
  <si>
    <t>X</t>
  </si>
  <si>
    <t>1. Línea de acción: Conservación del área protegida y su biodiversidad.</t>
  </si>
  <si>
    <t>Conservación del Área Protegida y su Biodiversidad</t>
  </si>
  <si>
    <t xml:space="preserve">Área Protegida </t>
  </si>
  <si>
    <t>Responsa-ble</t>
  </si>
  <si>
    <t xml:space="preserve">Código </t>
  </si>
  <si>
    <t xml:space="preserve">PROGRAMA </t>
  </si>
  <si>
    <t>total (Q)</t>
  </si>
  <si>
    <t>Protección y Control</t>
  </si>
  <si>
    <t>COMUNIDAD</t>
  </si>
  <si>
    <t>MUNICIPALIDAD</t>
  </si>
  <si>
    <t>Verificadores</t>
  </si>
  <si>
    <t>Técnico Forestal Municipal</t>
  </si>
  <si>
    <t>GRAN TOTAL</t>
  </si>
  <si>
    <t>OTRAS INSTITUCIONES</t>
  </si>
  <si>
    <t>Comunidad</t>
  </si>
  <si>
    <t>2. Programa: Investigacion y Monitoreo</t>
  </si>
  <si>
    <t>Crear las normas necesarias para el manejo de los recursos naturales con énfasis en su capacidad de uso a efecto de mantener la representatividad de flora y fauna silvestre del lugar.</t>
  </si>
  <si>
    <t>Plan de prevención y control de incendios forestales</t>
  </si>
  <si>
    <t>Otras Instituciones</t>
  </si>
  <si>
    <t xml:space="preserve"> CONAP</t>
  </si>
  <si>
    <t>1. Línea de acción: Conservación de la biodiversidad del área protegida.</t>
  </si>
  <si>
    <t>2. Programa: Conservación de Recursos Naturales</t>
  </si>
  <si>
    <t>3. Sub programa: Vida Silvestre</t>
  </si>
  <si>
    <t>4. Resultado esperado: Disminuir la caza y mejorar las condiciones del habitat para fauna silvestre</t>
  </si>
  <si>
    <t>Otras insticuciones</t>
  </si>
  <si>
    <t>Ordenamiento territorial y conflictividad agraria</t>
  </si>
  <si>
    <t>comunidad</t>
  </si>
  <si>
    <t>Municipalidad</t>
  </si>
  <si>
    <t>Otras instituciones</t>
  </si>
  <si>
    <t>2. Programa: Uso Publico</t>
  </si>
  <si>
    <t>3. Sub programa: Educación ambiental y cultural</t>
  </si>
  <si>
    <t>Técnico forestal municipal, CONAP</t>
  </si>
  <si>
    <t xml:space="preserve">Involucrar a las comunidades aledañas  para el control, combate y liquidación de incendios forestales </t>
  </si>
  <si>
    <t>Comunidades aledañas al área protegida</t>
  </si>
  <si>
    <t>Área Protegida y comunidades</t>
  </si>
  <si>
    <t>4. Resultado esperado: Concientización a la población sobre la importancia de conservación y protección de la diversidad biologica y las áreas protegidas.</t>
  </si>
  <si>
    <t xml:space="preserve">Realizar acciones de conservacion del Parque Regional Municipal </t>
  </si>
  <si>
    <t>Informe de divulgacion a escuelas, institutos, asambleas comunitarias.</t>
  </si>
  <si>
    <t>Divulgacion de la importancia del Medio Ambiente.</t>
  </si>
  <si>
    <t>Listado de participantes</t>
  </si>
  <si>
    <t>1. Línea de acción: Conservación del área protegida</t>
  </si>
  <si>
    <t>2. Programa: Protección y control</t>
  </si>
  <si>
    <t xml:space="preserve">guardabosques, comunidades aledañas, municipalidad y CONAP </t>
  </si>
  <si>
    <t>Fotografías, informe</t>
  </si>
  <si>
    <t>Mapa elaborado e impreso</t>
  </si>
  <si>
    <t>Fotografías, informe de la actividad</t>
  </si>
  <si>
    <t>Conservación de RRNN</t>
  </si>
  <si>
    <t>Ordenamiento Territorial</t>
  </si>
  <si>
    <t>Uso Público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</si>
  <si>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</si>
  <si>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</si>
  <si>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</si>
  <si>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</si>
  <si>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</si>
  <si>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</si>
  <si>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</si>
  <si>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</si>
  <si>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</si>
  <si>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</si>
  <si>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</si>
  <si>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</si>
  <si>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CONSEJO NACIONAL DE ÁREAS PROTEGIDAS -CONAP-</t>
  </si>
  <si>
    <t>PLAN OPERATIVO ANUAL 2021</t>
  </si>
  <si>
    <t>Resultado Esperado 2,021</t>
  </si>
  <si>
    <t>Disminuir la tala ilicita y la caza en el Área Protegida y comunidades aledañas</t>
  </si>
  <si>
    <t xml:space="preserve">Prevención de incendios forestales a travez de rondas corta fuegos </t>
  </si>
  <si>
    <t>Técnico Forestal Municipal/ CONAP</t>
  </si>
  <si>
    <t xml:space="preserve">Fotrografias, boletas e informes </t>
  </si>
  <si>
    <t xml:space="preserve">Divulgación de las actividaedes realizadas en el Área Protegida </t>
  </si>
  <si>
    <t>Cabecera Municipal</t>
  </si>
  <si>
    <t xml:space="preserve">Técnico forestal municipal </t>
  </si>
  <si>
    <t xml:space="preserve">Presentaciones y fotografias </t>
  </si>
  <si>
    <t xml:space="preserve">Otras Instituciones </t>
  </si>
  <si>
    <t>PARQUE REGIONAL MUNICIPAL "BOSQUE LA AVANZADA"</t>
  </si>
  <si>
    <t>Un plan elaborado y ejecutado para la prenvencion y control de incendios forestales a traves de reuniones con COCODES de las comunidades aledañas al área</t>
  </si>
  <si>
    <t>Técnico Forestal Municipal/ Municipalidad</t>
  </si>
  <si>
    <t>4. Resultado esperado: Lograr la Protección y conservación de  la biodiversidad existente dentro del área protegida Parque Regional Municipal Bosque la Avanzada</t>
  </si>
  <si>
    <t>Identificación de aves nativas y migratorias en el Área Protegida  Bosque la avanzada</t>
  </si>
  <si>
    <t xml:space="preserve">Divulgación de las caracteristicas de flora y fauna dentro del área protegida </t>
  </si>
  <si>
    <t>Técnico  Forestal</t>
  </si>
  <si>
    <t xml:space="preserve">Rotulo y trifoliar </t>
  </si>
  <si>
    <t>Fotrografias y monjones de cemento</t>
  </si>
  <si>
    <t xml:space="preserve">Contar con el registro de fuentes de agua en el Área Protegida </t>
  </si>
  <si>
    <r>
      <t xml:space="preserve">3. Sub programas: </t>
    </r>
    <r>
      <rPr>
        <b/>
        <sz val="10"/>
        <color indexed="56"/>
        <rFont val="Arial"/>
        <family val="2"/>
      </rPr>
      <t>Prevención, Control y Vigilancia</t>
    </r>
  </si>
  <si>
    <t>PRESUPUESTO IDEAL PARA EL MANEJO DEL ÁREA EN  EL AÑO 2021</t>
  </si>
  <si>
    <t>MUNICIPALIDAD DE TECTITAN, HUEHUETENANGO</t>
  </si>
  <si>
    <t xml:space="preserve">Objetivo 1. Elaboración del plan de control, combate y liquidación de incendios forestales. </t>
  </si>
  <si>
    <t>1.1.1. Elaboración del  plan municipal de prevención y control de incendios forestales para la temporada 2021.</t>
  </si>
  <si>
    <t>1.2.1. Capacitar a los COCODES sobre el tema de control y liquidación de incendios forestales</t>
  </si>
  <si>
    <t>1.3.1. Patrullajes de control y vigilancia para prevenir talas ilegales, caza de animales silvestres, invasión, incendios forestaes y otras  (1 vez por semana</t>
  </si>
  <si>
    <t xml:space="preserve">1.4.1. Mantenimiento de ronda perimetral en el  Área Protegida por jornaleros </t>
  </si>
  <si>
    <t>Objetivo 1. Contribuir a la conservación de las fuentes de agua del PRM Bosque La Avanzada</t>
  </si>
  <si>
    <t>1.1.1. Elaborar un mapa de ubicación de fuentes de agua dentro del área protegida</t>
  </si>
  <si>
    <t>1.1.1. Realizar una reforestación en espacios sin cobertura forestal dentro del Área Protegidas, con especies nativas</t>
  </si>
  <si>
    <t>Áreas desprovistas de vegetación en el Área Protegida recuperadas</t>
  </si>
  <si>
    <t>3. Sub programa: Manejo Forestal</t>
  </si>
  <si>
    <t>4. Resultado esperado: Se conserva el Área boscosa del Área Protegida</t>
  </si>
  <si>
    <t>1.1.1. Monitoreos biológicos para identificar aves mediante el uso de transectos  (especialmente tucan)</t>
  </si>
  <si>
    <t>Objetivo 1. Lograr la concientización a la población sobre la importancia de proteccion de las áreas protegidas y su biodiversidad.</t>
  </si>
  <si>
    <t>1.1.1. Elaboración de un plan de divulgación y concientización dirigido a la población para la conservacion del área (Plan de educación ambiental)</t>
  </si>
  <si>
    <t>1.2.1. Divulgación ante el COMUDE sobre las actividades que se realizan dentro del Área Protegida</t>
  </si>
  <si>
    <t>1.3.1. Un evento de sensibilización a estudiantes de los cecerios: Manzanales y Checau, como conmemoración de un día alusivo al medio ambiente</t>
  </si>
  <si>
    <t xml:space="preserve">1.1.1. Delimitacion de monjones del área protegida con pilares de cemento </t>
  </si>
  <si>
    <t>Objetivo 1. Contribuir a la recuperación de las áreas desprovistas de vegetación en el Área Protegida</t>
  </si>
  <si>
    <t>Objetivo 1. Delimitar el límite del Área Protegida</t>
  </si>
  <si>
    <t>Se tiene delimitado el área para tener mejor certeza de los límites (50 %)</t>
  </si>
  <si>
    <t xml:space="preserve"> </t>
  </si>
  <si>
    <t>2. Programa: Manejo de Recursos Naturales</t>
  </si>
  <si>
    <t>Objetivo 1. Conocer e identificar el listado de las especies en peligro de extinción en el Parque Regional Municipal Bosque La Avanzada</t>
  </si>
  <si>
    <t>4. Resultado esperado:    Realizar  estudios apropiados de investigación que orienten su administración, manejo y conservacion.</t>
  </si>
  <si>
    <t>3. Sub programa: Monitoreo</t>
  </si>
  <si>
    <t xml:space="preserve">1.4.1. Elaboración de 1 rotulo, 1 trifoliar sobre el área protegida </t>
  </si>
  <si>
    <t>3. Sub programa:</t>
  </si>
  <si>
    <t>Tenencia de la Tierra</t>
  </si>
  <si>
    <t>Manejo de Recursos Naturales</t>
  </si>
  <si>
    <t>Listado de participantes,fotografias, informe</t>
  </si>
  <si>
    <t>Investigación y monitoreo</t>
  </si>
  <si>
    <t xml:space="preserve">PARQUE REGIONAL MUNICIPAL "BOSQUE LA AVANZADA" </t>
  </si>
  <si>
    <t>MUNICIPIO DE TECTITÁN, DEPARTAMENTO DE HUEHUETENANGO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</si>
</sst>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164" formatCode="_(&quot;Q&quot;* #,##0.00_);_(&quot;Q&quot;* \(#,##0.00\);_(&quot;Q&quot;* &quot;-&quot;??_);_(@_)"/>
    <numFmt numFmtId="165" formatCode="[$Q-100A]#,##0.00"/>
    <numFmt numFmtId="166" formatCode="_([$Q-100A]* #,##0.00_);_([$Q-100A]* \(#,##0.00\);_([$Q-100A]* &quot;-&quot;??_);_(@_)"/>
  </numFmts>
  <fonts count="22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color indexed="4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theme="3" tint="-0.499984740745262"/>
      <name val="Arial"/>
      <family val="2"/>
    </font>
    <font>
      <sz val="8"/>
      <color theme="3" tint="-0.499984740745262"/>
      <name val="Arial"/>
      <family val="2"/>
    </font>
    <font>
      <b/>
      <sz val="12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4"/>
      <color theme="3" tint="0.39997558519241921"/>
      <name val="Arial"/>
      <family val="2"/>
    </font>
    <font>
      <b/>
      <i/>
      <sz val="12"/>
      <name val="Arial"/>
      <family val="2"/>
    </font>
    <font>
      <b/>
      <sz val="8"/>
      <color theme="3" tint="-0.499984740745262"/>
      <name val="Arial"/>
      <family val="2"/>
    </font>
    <font>
      <b/>
      <i/>
      <sz val="12"/>
      <color theme="3" tint="-0.499984740745262"/>
      <name val="Arial"/>
      <family val="2"/>
    </font>
    <font>
      <b/>
      <i/>
      <sz val="8"/>
      <color theme="3" tint="-0.499984740745262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color theme="3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/>
  </cellStyleXfs>
  <cellXfs count="233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left" vertical="justify"/>
    </xf>
    <xf numFmtId="0" fontId="5" fillId="0" borderId="0" xfId="0" applyFont="1" applyAlignment="1">
      <alignment vertical="justify"/>
    </xf>
    <xf numFmtId="0" fontId="5" fillId="0" borderId="0" xfId="0" applyFont="1"/>
    <xf numFmtId="0" fontId="6" fillId="0" borderId="0" xfId="0" applyFont="1"/>
    <xf numFmtId="0" fontId="7" fillId="0" borderId="0" xfId="0" applyFont="1" applyBorder="1"/>
    <xf numFmtId="0" fontId="8" fillId="0" borderId="0" xfId="0" applyFont="1" applyBorder="1"/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65" fontId="7" fillId="0" borderId="0" xfId="0" applyNumberFormat="1" applyFont="1" applyBorder="1"/>
    <xf numFmtId="0" fontId="7" fillId="0" borderId="0" xfId="0" applyFont="1" applyBorder="1" applyAlignment="1">
      <alignment vertical="justify"/>
    </xf>
    <xf numFmtId="0" fontId="7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4" fillId="0" borderId="1" xfId="0" applyFont="1" applyBorder="1"/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justify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vertical="top" wrapText="1"/>
    </xf>
    <xf numFmtId="49" fontId="4" fillId="0" borderId="7" xfId="0" applyNumberFormat="1" applyFont="1" applyFill="1" applyBorder="1" applyAlignment="1">
      <alignment horizontal="left" vertical="top" wrapText="1"/>
    </xf>
    <xf numFmtId="49" fontId="4" fillId="0" borderId="8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165" fontId="4" fillId="0" borderId="1" xfId="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vertical="top" wrapText="1"/>
    </xf>
    <xf numFmtId="0" fontId="5" fillId="0" borderId="0" xfId="0" applyFont="1" applyBorder="1"/>
    <xf numFmtId="0" fontId="4" fillId="0" borderId="1" xfId="0" applyFont="1" applyBorder="1" applyAlignment="1">
      <alignment horizontal="left" vertical="justify"/>
    </xf>
    <xf numFmtId="0" fontId="4" fillId="0" borderId="1" xfId="0" applyFont="1" applyBorder="1" applyAlignment="1">
      <alignment vertical="justify"/>
    </xf>
    <xf numFmtId="166" fontId="4" fillId="0" borderId="1" xfId="0" applyNumberFormat="1" applyFont="1" applyBorder="1" applyAlignment="1">
      <alignment vertical="center"/>
    </xf>
    <xf numFmtId="49" fontId="7" fillId="2" borderId="6" xfId="0" applyNumberFormat="1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/>
    </xf>
    <xf numFmtId="0" fontId="12" fillId="0" borderId="0" xfId="0" applyFont="1"/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12" fillId="0" borderId="1" xfId="0" applyFont="1" applyBorder="1"/>
    <xf numFmtId="44" fontId="12" fillId="0" borderId="1" xfId="0" applyNumberFormat="1" applyFont="1" applyBorder="1" applyAlignment="1">
      <alignment horizontal="center"/>
    </xf>
    <xf numFmtId="0" fontId="12" fillId="0" borderId="0" xfId="0" applyFont="1" applyBorder="1"/>
    <xf numFmtId="44" fontId="2" fillId="0" borderId="1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center"/>
    </xf>
    <xf numFmtId="44" fontId="12" fillId="0" borderId="1" xfId="0" applyNumberFormat="1" applyFont="1" applyBorder="1"/>
    <xf numFmtId="0" fontId="2" fillId="0" borderId="0" xfId="0" applyFont="1" applyAlignment="1">
      <alignment horizontal="center"/>
    </xf>
    <xf numFmtId="0" fontId="10" fillId="0" borderId="0" xfId="0" applyFont="1" applyBorder="1"/>
    <xf numFmtId="0" fontId="15" fillId="0" borderId="0" xfId="0" applyFont="1" applyBorder="1"/>
    <xf numFmtId="0" fontId="16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justify"/>
    </xf>
    <xf numFmtId="0" fontId="10" fillId="0" borderId="0" xfId="0" applyFont="1"/>
    <xf numFmtId="0" fontId="15" fillId="0" borderId="0" xfId="0" applyFont="1"/>
    <xf numFmtId="0" fontId="19" fillId="0" borderId="0" xfId="0" applyFont="1"/>
    <xf numFmtId="0" fontId="10" fillId="0" borderId="0" xfId="0" applyFont="1" applyAlignment="1">
      <alignment horizontal="left" vertical="justify"/>
    </xf>
    <xf numFmtId="0" fontId="2" fillId="0" borderId="0" xfId="0" applyFont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19" fillId="0" borderId="0" xfId="0" applyFont="1" applyAlignment="1">
      <alignment vertical="justify"/>
    </xf>
    <xf numFmtId="0" fontId="20" fillId="0" borderId="0" xfId="0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 vertical="justify"/>
    </xf>
    <xf numFmtId="0" fontId="2" fillId="6" borderId="1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justify"/>
    </xf>
    <xf numFmtId="0" fontId="19" fillId="0" borderId="0" xfId="0" applyFont="1" applyAlignment="1">
      <alignment horizontal="left" vertical="top"/>
    </xf>
    <xf numFmtId="0" fontId="2" fillId="0" borderId="0" xfId="0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top"/>
    </xf>
    <xf numFmtId="0" fontId="7" fillId="3" borderId="14" xfId="0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right" vertical="center" wrapText="1"/>
    </xf>
    <xf numFmtId="165" fontId="4" fillId="3" borderId="15" xfId="0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165" fontId="4" fillId="0" borderId="15" xfId="0" applyNumberFormat="1" applyFont="1" applyFill="1" applyBorder="1" applyAlignment="1">
      <alignment horizontal="center" vertical="center" wrapText="1"/>
    </xf>
    <xf numFmtId="0" fontId="7" fillId="0" borderId="14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165" fontId="7" fillId="0" borderId="17" xfId="0" applyNumberFormat="1" applyFont="1" applyBorder="1" applyAlignment="1">
      <alignment horizontal="center" vertical="center"/>
    </xf>
    <xf numFmtId="165" fontId="7" fillId="0" borderId="18" xfId="0" applyNumberFormat="1" applyFont="1" applyBorder="1" applyAlignment="1">
      <alignment horizontal="center" vertical="center"/>
    </xf>
    <xf numFmtId="165" fontId="7" fillId="0" borderId="19" xfId="0" applyNumberFormat="1" applyFont="1" applyBorder="1" applyAlignment="1">
      <alignment horizontal="center" vertical="center"/>
    </xf>
    <xf numFmtId="165" fontId="10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 vertical="center"/>
    </xf>
    <xf numFmtId="165" fontId="4" fillId="0" borderId="10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165" fontId="4" fillId="3" borderId="19" xfId="0" applyNumberFormat="1" applyFont="1" applyFill="1" applyBorder="1" applyAlignment="1">
      <alignment horizontal="center" vertical="center" wrapText="1"/>
    </xf>
    <xf numFmtId="0" fontId="4" fillId="0" borderId="16" xfId="0" applyFont="1" applyBorder="1"/>
    <xf numFmtId="0" fontId="4" fillId="0" borderId="17" xfId="0" applyFont="1" applyBorder="1" applyAlignment="1">
      <alignment horizontal="left" vertical="justify"/>
    </xf>
    <xf numFmtId="0" fontId="4" fillId="0" borderId="17" xfId="0" applyFont="1" applyBorder="1" applyAlignment="1">
      <alignment vertical="justify"/>
    </xf>
    <xf numFmtId="0" fontId="4" fillId="0" borderId="17" xfId="0" applyFont="1" applyBorder="1"/>
    <xf numFmtId="165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65" fontId="4" fillId="0" borderId="18" xfId="0" applyNumberFormat="1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5" fontId="19" fillId="0" borderId="1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49" fontId="7" fillId="2" borderId="1" xfId="0" applyNumberFormat="1" applyFont="1" applyFill="1" applyBorder="1" applyAlignment="1">
      <alignment horizontal="center" vertical="center" textRotation="90" wrapText="1"/>
    </xf>
    <xf numFmtId="165" fontId="12" fillId="0" borderId="10" xfId="0" applyNumberFormat="1" applyFont="1" applyFill="1" applyBorder="1" applyAlignment="1">
      <alignment vertical="center"/>
    </xf>
    <xf numFmtId="165" fontId="4" fillId="0" borderId="10" xfId="0" applyNumberFormat="1" applyFont="1" applyFill="1" applyBorder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4" fillId="2" borderId="15" xfId="0" applyFont="1" applyFill="1" applyBorder="1" applyAlignment="1">
      <alignment horizontal="center" vertical="top"/>
    </xf>
    <xf numFmtId="0" fontId="4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top"/>
    </xf>
    <xf numFmtId="0" fontId="4" fillId="0" borderId="14" xfId="0" applyFont="1" applyBorder="1" applyAlignment="1">
      <alignment horizontal="center" vertical="center" wrapText="1"/>
    </xf>
    <xf numFmtId="0" fontId="11" fillId="0" borderId="16" xfId="0" applyFont="1" applyBorder="1"/>
    <xf numFmtId="0" fontId="11" fillId="0" borderId="17" xfId="0" applyFont="1" applyBorder="1" applyAlignment="1">
      <alignment horizontal="left" vertical="justify"/>
    </xf>
    <xf numFmtId="0" fontId="11" fillId="0" borderId="17" xfId="0" applyFont="1" applyBorder="1" applyAlignment="1">
      <alignment vertical="justify"/>
    </xf>
    <xf numFmtId="0" fontId="11" fillId="0" borderId="17" xfId="0" applyFont="1" applyBorder="1"/>
    <xf numFmtId="0" fontId="4" fillId="0" borderId="17" xfId="0" applyFont="1" applyBorder="1" applyAlignment="1">
      <alignment horizontal="center" vertical="center" wrapText="1"/>
    </xf>
    <xf numFmtId="165" fontId="4" fillId="0" borderId="17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165" fontId="4" fillId="3" borderId="17" xfId="0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top" wrapText="1"/>
    </xf>
    <xf numFmtId="0" fontId="4" fillId="0" borderId="15" xfId="0" applyFont="1" applyBorder="1"/>
    <xf numFmtId="0" fontId="4" fillId="0" borderId="14" xfId="0" applyFont="1" applyBorder="1" applyAlignment="1">
      <alignment horizontal="center" vertical="center"/>
    </xf>
    <xf numFmtId="165" fontId="4" fillId="0" borderId="17" xfId="0" applyNumberFormat="1" applyFont="1" applyBorder="1"/>
    <xf numFmtId="165" fontId="4" fillId="0" borderId="18" xfId="0" applyNumberFormat="1" applyFont="1" applyBorder="1"/>
    <xf numFmtId="165" fontId="4" fillId="3" borderId="19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4" fillId="3" borderId="1" xfId="0" applyFont="1" applyFill="1" applyBorder="1" applyAlignment="1">
      <alignment horizontal="left" vertical="top" wrapText="1"/>
    </xf>
    <xf numFmtId="49" fontId="7" fillId="2" borderId="1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2" borderId="12" xfId="0" applyNumberFormat="1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21" fillId="2" borderId="12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49" fontId="7" fillId="2" borderId="21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49" fontId="8" fillId="2" borderId="21" xfId="0" applyNumberFormat="1" applyFont="1" applyFill="1" applyBorder="1" applyAlignment="1">
      <alignment horizontal="center" vertical="center" wrapText="1"/>
    </xf>
    <xf numFmtId="49" fontId="8" fillId="2" borderId="7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justify" vertical="top"/>
    </xf>
    <xf numFmtId="49" fontId="8" fillId="2" borderId="9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 wrapText="1"/>
    </xf>
    <xf numFmtId="0" fontId="4" fillId="3" borderId="7" xfId="0" applyFont="1" applyFill="1" applyBorder="1" applyAlignment="1">
      <alignment horizontal="left" vertical="top" wrapText="1"/>
    </xf>
    <xf numFmtId="49" fontId="7" fillId="2" borderId="22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49" fontId="7" fillId="2" borderId="21" xfId="0" applyNumberFormat="1" applyFont="1" applyFill="1" applyBorder="1" applyAlignment="1">
      <alignment horizontal="center" vertical="top" wrapText="1"/>
    </xf>
    <xf numFmtId="49" fontId="7" fillId="2" borderId="6" xfId="0" applyNumberFormat="1" applyFont="1" applyFill="1" applyBorder="1" applyAlignment="1">
      <alignment horizontal="center" vertical="top" wrapText="1"/>
    </xf>
    <xf numFmtId="0" fontId="7" fillId="2" borderId="12" xfId="0" applyFont="1" applyFill="1" applyBorder="1" applyAlignment="1">
      <alignment horizontal="center" vertical="top"/>
    </xf>
    <xf numFmtId="0" fontId="7" fillId="2" borderId="13" xfId="0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justify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top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 applyBorder="1" applyAlignment="1">
      <alignment horizontal="center"/>
    </xf>
    <xf numFmtId="0" fontId="7" fillId="2" borderId="19" xfId="0" applyFont="1" applyFill="1" applyBorder="1" applyAlignment="1">
      <alignment horizontal="center" vertical="top"/>
    </xf>
    <xf numFmtId="0" fontId="4" fillId="3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PRESUPUESTO POR PROGRAMA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'PRESUPUESTO IDEAL 2021'!$D$18:$D$19</c:f>
              <c:strCache>
                <c:ptCount val="2"/>
                <c:pt idx="0">
                  <c:v>TOTAL</c:v>
                </c:pt>
                <c:pt idx="1">
                  <c:v>total (Q)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699-4278-940A-95AE336CD6A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699-4278-940A-95AE336CD6A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699-4278-940A-95AE336CD6A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699-4278-940A-95AE336CD6A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699-4278-940A-95AE336CD6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'PRESUPUESTO IDEAL 2021'!$C$20:$C$25</c:f>
              <c:strCache>
                <c:ptCount val="6"/>
                <c:pt idx="0">
                  <c:v>Protección y Control</c:v>
                </c:pt>
                <c:pt idx="1">
                  <c:v>Conservación de RRNN</c:v>
                </c:pt>
                <c:pt idx="2">
                  <c:v>Manejo de Recursos Naturales</c:v>
                </c:pt>
                <c:pt idx="3">
                  <c:v>Investigación y monitoreo</c:v>
                </c:pt>
                <c:pt idx="4">
                  <c:v>Ordenamiento Territorial</c:v>
                </c:pt>
                <c:pt idx="5">
                  <c:v>Uso Público</c:v>
                </c:pt>
              </c:strCache>
            </c:strRef>
          </c:cat>
          <c:val>
            <c:numRef>
              <c:f>'PRESUPUESTO IDEAL 2021'!$D$20:$D$25</c:f>
              <c:numCache>
                <c:formatCode>_("Q"* #,##0.00_);_("Q"* \(#,##0.00\);_("Q"* "-"??_);_(@_)</c:formatCode>
                <c:ptCount val="6"/>
                <c:pt idx="0">
                  <c:v>22700</c:v>
                </c:pt>
                <c:pt idx="1">
                  <c:v>800</c:v>
                </c:pt>
                <c:pt idx="2">
                  <c:v>5000</c:v>
                </c:pt>
                <c:pt idx="3">
                  <c:v>10400</c:v>
                </c:pt>
                <c:pt idx="4">
                  <c:v>13375</c:v>
                </c:pt>
                <c:pt idx="5">
                  <c:v>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8-4667-9A1A-143BEFAB740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119096</xdr:colOff>
      <xdr:row>6</xdr:row>
      <xdr:rowOff>15875</xdr:rowOff>
    </xdr:from>
    <xdr:to>
      <xdr:col>7</xdr:col>
      <xdr:colOff>49500</xdr:colOff>
      <xdr:row>36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1" b="30759"/>
        <a:stretch/>
      </xdr:blipFill>
      <xdr:spPr>
        <a:xfrm>
          <a:off x="119096" y="1158875"/>
          <a:ext cx="5296154" cy="48895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</xdr:row>
      <xdr:rowOff>-1</xdr:rowOff>
    </xdr:from>
    <xdr:to>
      <xdr:col>13</xdr:col>
      <xdr:colOff>670719</xdr:colOff>
      <xdr:row>36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9840"/>
        <a:stretch/>
      </xdr:blipFill>
      <xdr:spPr>
        <a:xfrm>
          <a:off x="5413375" y="1142999"/>
          <a:ext cx="5226844" cy="4889501"/>
        </a:xfrm>
        <a:prstGeom prst="rect">
          <a:avLst/>
        </a:prstGeom>
      </xdr:spPr>
    </xdr:pic>
    <xdr:clientData/>
  </xdr:twoCellAnchor>
  <xdr:twoCellAnchor>
    <xdr:from>
      <xdr:col>12</xdr:col>
      <xdr:colOff>511389</xdr:colOff>
      <xdr:row>0</xdr:row>
      <xdr:rowOff>152400</xdr:rowOff>
    </xdr:from>
    <xdr:to>
      <xdr:col>13</xdr:col>
      <xdr:colOff>622300</xdr:colOff>
      <xdr:row>5</xdr:row>
      <xdr:rowOff>114300</xdr:rowOff>
    </xdr:to>
    <xdr:pic>
      <xdr:nvPicPr>
        <xdr:cNvPr id="4" name="Imagen 2" descr="C:\Users\mundo\Pictures\LOGO 2020 PNG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2589" y="152400"/>
          <a:ext cx="911011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363682</xdr:colOff>
      <xdr:row>0</xdr:row>
      <xdr:rowOff>121226</xdr:rowOff>
    </xdr:from>
    <xdr:to>
      <xdr:col>26</xdr:col>
      <xdr:colOff>935181</xdr:colOff>
      <xdr:row>7</xdr:row>
      <xdr:rowOff>245959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84727" y="121226"/>
          <a:ext cx="1264227" cy="1333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530678</xdr:colOff>
      <xdr:row>1</xdr:row>
      <xdr:rowOff>122464</xdr:rowOff>
    </xdr:from>
    <xdr:to>
      <xdr:col>26</xdr:col>
      <xdr:colOff>823376</xdr:colOff>
      <xdr:row>8</xdr:row>
      <xdr:rowOff>31775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428" y="285750"/>
          <a:ext cx="1054699" cy="11339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530678</xdr:colOff>
      <xdr:row>1</xdr:row>
      <xdr:rowOff>122464</xdr:rowOff>
    </xdr:from>
    <xdr:to>
      <xdr:col>26</xdr:col>
      <xdr:colOff>823376</xdr:colOff>
      <xdr:row>8</xdr:row>
      <xdr:rowOff>31775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0B1BC7-C005-4B9B-97DA-6AC42433D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8803" y="284389"/>
          <a:ext cx="1054698" cy="11189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33618</xdr:colOff>
      <xdr:row>4</xdr:row>
      <xdr:rowOff>0</xdr:rowOff>
    </xdr:from>
    <xdr:to>
      <xdr:col>26</xdr:col>
      <xdr:colOff>1088317</xdr:colOff>
      <xdr:row>10</xdr:row>
      <xdr:rowOff>14893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65206" y="201706"/>
          <a:ext cx="1054699" cy="11339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504265</xdr:colOff>
      <xdr:row>0</xdr:row>
      <xdr:rowOff>0</xdr:rowOff>
    </xdr:from>
    <xdr:to>
      <xdr:col>26</xdr:col>
      <xdr:colOff>796964</xdr:colOff>
      <xdr:row>6</xdr:row>
      <xdr:rowOff>10564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5677" y="0"/>
          <a:ext cx="1054699" cy="11339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254000</xdr:colOff>
      <xdr:row>2</xdr:row>
      <xdr:rowOff>95250</xdr:rowOff>
    </xdr:from>
    <xdr:to>
      <xdr:col>26</xdr:col>
      <xdr:colOff>777876</xdr:colOff>
      <xdr:row>10</xdr:row>
      <xdr:rowOff>112645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22250" y="95250"/>
          <a:ext cx="1285875" cy="1563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152401</xdr:colOff>
      <xdr:row>19</xdr:row>
      <xdr:rowOff>40821</xdr:rowOff>
    </xdr:from>
    <xdr:to>
      <xdr:col>7</xdr:col>
      <xdr:colOff>1115786</xdr:colOff>
      <xdr:row>35</xdr:row>
      <xdr:rowOff>14287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1116817</xdr:colOff>
      <xdr:row>3</xdr:row>
      <xdr:rowOff>38100</xdr:rowOff>
    </xdr:from>
    <xdr:to>
      <xdr:col>8</xdr:col>
      <xdr:colOff>578449</xdr:colOff>
      <xdr:row>6</xdr:row>
      <xdr:rowOff>168275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7392" y="38100"/>
          <a:ext cx="699882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"/>
  <sheetViews>
    <sheetView showGridLines="0" view="pageBreakPreview" zoomScale="60" zoomScaleNormal="100" zoomScalePageLayoutView="75" workbookViewId="0">
      <selection activeCell="A3" sqref="A3:N3"/>
    </sheetView>
  </sheetViews>
  <sheetFormatPr baseColWidth="10" defaultRowHeight="12.75" x14ac:dyDescent="0.2"/>
  <cols>
    <col min="6" max="6" width="11.42578125" customWidth="1"/>
    <col min="8" max="8" width="11.42578125" customWidth="1"/>
  </cols>
  <sheetData>
    <row r="1" spans="1:14" ht="18" x14ac:dyDescent="0.25">
      <c r="A1" s="158" t="s">
        <v>88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</row>
    <row r="2" spans="1:14" ht="18" x14ac:dyDescent="0.25">
      <c r="A2" s="158" t="s">
        <v>89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</row>
    <row r="3" spans="1:14" ht="18" x14ac:dyDescent="0.25">
      <c r="A3" s="158" t="s">
        <v>100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</row>
  </sheetData>
  <mergeCells count="3">
    <mergeCell ref="A1:N1"/>
    <mergeCell ref="A2:N2"/>
    <mergeCell ref="A3:N3"/>
  </mergeCells>
  <pageMargins left="0.75980392156862742" right="0.58823529411764708" top="0.75" bottom="0.63541666666666663" header="0.3" footer="0.3"/>
  <pageSetup scale="75" orientation="landscape" horizontalDpi="4294967293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8"/>
  <sheetViews>
    <sheetView showGridLines="0" view="pageLayout" topLeftCell="A5" zoomScale="70" zoomScaleNormal="50" zoomScaleSheetLayoutView="120" zoomScalePageLayoutView="70" workbookViewId="0">
      <selection activeCell="L15" sqref="L15"/>
    </sheetView>
  </sheetViews>
  <sheetFormatPr baseColWidth="10" defaultColWidth="11.42578125" defaultRowHeight="12.75" x14ac:dyDescent="0.2"/>
  <cols>
    <col min="1" max="1" width="5.28515625" style="8" customWidth="1"/>
    <col min="2" max="2" width="17.140625" style="8" customWidth="1"/>
    <col min="3" max="3" width="12.5703125" style="8" customWidth="1"/>
    <col min="4" max="4" width="18.28515625" style="8" customWidth="1"/>
    <col min="5" max="16" width="2" style="8" customWidth="1"/>
    <col min="17" max="17" width="14.5703125" style="8" customWidth="1"/>
    <col min="18" max="18" width="12" style="8" customWidth="1"/>
    <col min="19" max="19" width="13.5703125" style="8" customWidth="1"/>
    <col min="20" max="20" width="11.140625" style="8" bestFit="1" customWidth="1"/>
    <col min="21" max="21" width="12" style="9" customWidth="1"/>
    <col min="22" max="22" width="12.5703125" style="8" customWidth="1"/>
    <col min="23" max="23" width="11.140625" style="8" customWidth="1"/>
    <col min="24" max="24" width="11.140625" style="8" bestFit="1" customWidth="1"/>
    <col min="25" max="25" width="13.85546875" style="8" customWidth="1"/>
    <col min="26" max="26" width="10.42578125" style="8" customWidth="1"/>
    <col min="27" max="27" width="15.5703125" style="8" customWidth="1"/>
    <col min="28" max="16384" width="11.42578125" style="8"/>
  </cols>
  <sheetData>
    <row r="1" spans="1:29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8"/>
      <c r="V1" s="67"/>
      <c r="W1" s="67"/>
      <c r="X1" s="67"/>
      <c r="Y1" s="67"/>
      <c r="Z1" s="67"/>
      <c r="AA1" s="67"/>
    </row>
    <row r="2" spans="1:29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8"/>
      <c r="V2" s="67"/>
      <c r="W2" s="67"/>
      <c r="X2" s="67"/>
      <c r="Y2" s="67"/>
      <c r="Z2" s="67"/>
      <c r="AA2" s="67"/>
    </row>
    <row r="3" spans="1:29" s="10" customFormat="1" ht="15.75" x14ac:dyDescent="0.25">
      <c r="A3" s="163" t="s">
        <v>16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</row>
    <row r="4" spans="1:29" s="10" customFormat="1" ht="15.75" x14ac:dyDescent="0.25">
      <c r="A4" s="163" t="s">
        <v>89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</row>
    <row r="5" spans="1:29" s="10" customFormat="1" ht="15.75" customHeight="1" x14ac:dyDescent="0.25">
      <c r="A5" s="163" t="s">
        <v>144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</row>
    <row r="6" spans="1:29" s="10" customFormat="1" ht="15.75" customHeight="1" x14ac:dyDescent="0.25">
      <c r="A6" s="163" t="s">
        <v>145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</row>
    <row r="7" spans="1:29" s="10" customFormat="1" ht="6.75" customHeight="1" x14ac:dyDescent="0.25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70"/>
      <c r="V7" s="69"/>
      <c r="W7" s="69"/>
      <c r="X7" s="69"/>
      <c r="Y7" s="69"/>
      <c r="Z7" s="69"/>
      <c r="AA7" s="69"/>
    </row>
    <row r="8" spans="1:29" s="10" customFormat="1" ht="22.5" customHeight="1" x14ac:dyDescent="0.25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70"/>
      <c r="V8" s="69"/>
      <c r="W8" s="69"/>
      <c r="X8" s="69"/>
      <c r="Y8" s="69"/>
      <c r="Z8" s="69"/>
      <c r="AA8" s="69"/>
    </row>
    <row r="9" spans="1:29" x14ac:dyDescent="0.2">
      <c r="A9" s="67" t="s">
        <v>67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9" x14ac:dyDescent="0.2">
      <c r="A10" s="67" t="s">
        <v>68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9" x14ac:dyDescent="0.2">
      <c r="A11" s="67" t="s">
        <v>110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9" x14ac:dyDescent="0.2">
      <c r="A12" s="67" t="s">
        <v>103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9" ht="7.5" customHeight="1" thickBot="1" x14ac:dyDescent="0.25">
      <c r="U13" s="8"/>
    </row>
    <row r="14" spans="1:29" s="11" customFormat="1" ht="18" customHeight="1" x14ac:dyDescent="0.2">
      <c r="A14" s="167" t="s">
        <v>13</v>
      </c>
      <c r="B14" s="160" t="s">
        <v>90</v>
      </c>
      <c r="C14" s="160" t="s">
        <v>20</v>
      </c>
      <c r="D14" s="164" t="s">
        <v>0</v>
      </c>
      <c r="E14" s="162" t="s">
        <v>14</v>
      </c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0" t="s">
        <v>10</v>
      </c>
      <c r="R14" s="169" t="s">
        <v>37</v>
      </c>
      <c r="S14" s="164" t="s">
        <v>11</v>
      </c>
      <c r="T14" s="164"/>
      <c r="U14" s="164"/>
      <c r="V14" s="164"/>
      <c r="W14" s="164"/>
      <c r="X14" s="164"/>
      <c r="Y14" s="164"/>
      <c r="Z14" s="164"/>
      <c r="AA14" s="165"/>
    </row>
    <row r="15" spans="1:29" ht="60.75" customHeight="1" x14ac:dyDescent="0.2">
      <c r="A15" s="168"/>
      <c r="B15" s="161"/>
      <c r="C15" s="161"/>
      <c r="D15" s="166"/>
      <c r="E15" s="134" t="s">
        <v>76</v>
      </c>
      <c r="F15" s="134" t="s">
        <v>77</v>
      </c>
      <c r="G15" s="134" t="s">
        <v>78</v>
      </c>
      <c r="H15" s="134" t="s">
        <v>79</v>
      </c>
      <c r="I15" s="134" t="s">
        <v>80</v>
      </c>
      <c r="J15" s="134" t="s">
        <v>81</v>
      </c>
      <c r="K15" s="134" t="s">
        <v>82</v>
      </c>
      <c r="L15" s="134" t="s">
        <v>83</v>
      </c>
      <c r="M15" s="134" t="s">
        <v>84</v>
      </c>
      <c r="N15" s="134" t="s">
        <v>85</v>
      </c>
      <c r="O15" s="134" t="s">
        <v>86</v>
      </c>
      <c r="P15" s="134" t="s">
        <v>87</v>
      </c>
      <c r="Q15" s="161"/>
      <c r="R15" s="170"/>
      <c r="S15" s="49" t="s">
        <v>31</v>
      </c>
      <c r="T15" s="87" t="s">
        <v>15</v>
      </c>
      <c r="U15" s="49" t="s">
        <v>21</v>
      </c>
      <c r="V15" s="49" t="s">
        <v>15</v>
      </c>
      <c r="W15" s="49" t="s">
        <v>21</v>
      </c>
      <c r="X15" s="49" t="s">
        <v>15</v>
      </c>
      <c r="Y15" s="49" t="s">
        <v>21</v>
      </c>
      <c r="Z15" s="49" t="s">
        <v>15</v>
      </c>
      <c r="AA15" s="128" t="s">
        <v>12</v>
      </c>
      <c r="AC15" s="12"/>
    </row>
    <row r="16" spans="1:29" ht="27.75" customHeight="1" x14ac:dyDescent="0.2">
      <c r="A16" s="94">
        <v>1</v>
      </c>
      <c r="B16" s="159" t="s">
        <v>113</v>
      </c>
      <c r="C16" s="159"/>
      <c r="D16" s="159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9"/>
      <c r="R16" s="20"/>
      <c r="S16" s="42"/>
      <c r="T16" s="42"/>
      <c r="U16" s="42"/>
      <c r="V16" s="42"/>
      <c r="W16" s="42"/>
      <c r="X16" s="42"/>
      <c r="Y16" s="42"/>
      <c r="Z16" s="42"/>
      <c r="AA16" s="95"/>
    </row>
    <row r="17" spans="1:29" ht="127.5" x14ac:dyDescent="0.2">
      <c r="A17" s="96" t="s">
        <v>25</v>
      </c>
      <c r="B17" s="21" t="s">
        <v>101</v>
      </c>
      <c r="C17" s="21" t="s">
        <v>22</v>
      </c>
      <c r="D17" s="22" t="s">
        <v>114</v>
      </c>
      <c r="E17" s="21" t="s">
        <v>26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 t="s">
        <v>38</v>
      </c>
      <c r="R17" s="21" t="s">
        <v>44</v>
      </c>
      <c r="S17" s="25" t="s">
        <v>54</v>
      </c>
      <c r="T17" s="29">
        <v>500</v>
      </c>
      <c r="U17" s="35" t="s">
        <v>41</v>
      </c>
      <c r="V17" s="23">
        <v>400</v>
      </c>
      <c r="W17" s="35" t="s">
        <v>23</v>
      </c>
      <c r="X17" s="23">
        <v>600</v>
      </c>
      <c r="Y17" s="35" t="s">
        <v>45</v>
      </c>
      <c r="Z17" s="23">
        <v>0</v>
      </c>
      <c r="AA17" s="97">
        <f>T17+V17+X17+Z17</f>
        <v>1500</v>
      </c>
    </row>
    <row r="18" spans="1:29" ht="89.25" x14ac:dyDescent="0.2">
      <c r="A18" s="98">
        <v>1.2</v>
      </c>
      <c r="B18" s="21" t="s">
        <v>59</v>
      </c>
      <c r="C18" s="22" t="s">
        <v>60</v>
      </c>
      <c r="D18" s="22" t="s">
        <v>115</v>
      </c>
      <c r="E18" s="24" t="s">
        <v>26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1" t="s">
        <v>38</v>
      </c>
      <c r="R18" s="21" t="s">
        <v>142</v>
      </c>
      <c r="S18" s="25" t="s">
        <v>54</v>
      </c>
      <c r="T18" s="23">
        <f>100*2</f>
        <v>200</v>
      </c>
      <c r="U18" s="35" t="s">
        <v>41</v>
      </c>
      <c r="V18" s="23">
        <f>20*75*2</f>
        <v>3000</v>
      </c>
      <c r="W18" s="35" t="s">
        <v>46</v>
      </c>
      <c r="X18" s="23">
        <f>200*2*2</f>
        <v>800</v>
      </c>
      <c r="Y18" s="35" t="s">
        <v>45</v>
      </c>
      <c r="Z18" s="29">
        <v>0</v>
      </c>
      <c r="AA18" s="97">
        <f>T18+V18+X18+Z18</f>
        <v>4000</v>
      </c>
      <c r="AC18" s="13"/>
    </row>
    <row r="19" spans="1:29" ht="102" x14ac:dyDescent="0.2">
      <c r="A19" s="99">
        <v>1.3</v>
      </c>
      <c r="B19" s="21" t="s">
        <v>91</v>
      </c>
      <c r="C19" s="21" t="s">
        <v>61</v>
      </c>
      <c r="D19" s="21" t="s">
        <v>116</v>
      </c>
      <c r="E19" s="21" t="s">
        <v>26</v>
      </c>
      <c r="F19" s="21" t="s">
        <v>26</v>
      </c>
      <c r="G19" s="21" t="s">
        <v>26</v>
      </c>
      <c r="H19" s="21" t="s">
        <v>26</v>
      </c>
      <c r="I19" s="21" t="s">
        <v>26</v>
      </c>
      <c r="J19" s="21" t="s">
        <v>26</v>
      </c>
      <c r="K19" s="21" t="s">
        <v>26</v>
      </c>
      <c r="L19" s="21" t="s">
        <v>26</v>
      </c>
      <c r="M19" s="21" t="s">
        <v>26</v>
      </c>
      <c r="N19" s="21" t="s">
        <v>26</v>
      </c>
      <c r="O19" s="21" t="s">
        <v>26</v>
      </c>
      <c r="P19" s="21" t="s">
        <v>26</v>
      </c>
      <c r="Q19" s="21" t="s">
        <v>69</v>
      </c>
      <c r="R19" s="25" t="s">
        <v>70</v>
      </c>
      <c r="S19" s="25" t="s">
        <v>54</v>
      </c>
      <c r="T19" s="29">
        <f>400*12</f>
        <v>4800</v>
      </c>
      <c r="U19" s="25" t="s">
        <v>41</v>
      </c>
      <c r="V19" s="41">
        <f>75*2*4*12</f>
        <v>7200</v>
      </c>
      <c r="W19" s="35" t="s">
        <v>23</v>
      </c>
      <c r="X19" s="29">
        <f>200*12+600</f>
        <v>3000</v>
      </c>
      <c r="Y19" s="35" t="s">
        <v>45</v>
      </c>
      <c r="Z19" s="23">
        <v>0</v>
      </c>
      <c r="AA19" s="100">
        <f>T19+V19+X19+Z19</f>
        <v>15000</v>
      </c>
    </row>
    <row r="20" spans="1:29" ht="64.5" thickBot="1" x14ac:dyDescent="0.25">
      <c r="A20" s="101">
        <v>1.4</v>
      </c>
      <c r="B20" s="21" t="s">
        <v>92</v>
      </c>
      <c r="C20" s="21" t="s">
        <v>29</v>
      </c>
      <c r="D20" s="21" t="s">
        <v>117</v>
      </c>
      <c r="E20" s="24"/>
      <c r="F20" s="24" t="s">
        <v>26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1" t="s">
        <v>102</v>
      </c>
      <c r="R20" s="25" t="s">
        <v>70</v>
      </c>
      <c r="S20" s="26" t="s">
        <v>54</v>
      </c>
      <c r="T20" s="23">
        <f>100*2</f>
        <v>200</v>
      </c>
      <c r="U20" s="28" t="s">
        <v>41</v>
      </c>
      <c r="V20" s="27">
        <f>75*20</f>
        <v>1500</v>
      </c>
      <c r="W20" s="28" t="s">
        <v>23</v>
      </c>
      <c r="X20" s="23">
        <f>200*2+100</f>
        <v>500</v>
      </c>
      <c r="Y20" s="34" t="s">
        <v>45</v>
      </c>
      <c r="Z20" s="23">
        <v>0</v>
      </c>
      <c r="AA20" s="107">
        <f>T20+V20+X20+Z20</f>
        <v>2200</v>
      </c>
    </row>
    <row r="21" spans="1:29" s="10" customFormat="1" ht="16.5" thickBot="1" x14ac:dyDescent="0.3">
      <c r="A21" s="102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4"/>
      <c r="T21" s="105">
        <f>SUM(T17:T20)</f>
        <v>5700</v>
      </c>
      <c r="U21" s="105"/>
      <c r="V21" s="105">
        <f t="shared" ref="V21:Z21" si="0">SUM(V17:V20)</f>
        <v>12100</v>
      </c>
      <c r="W21" s="105"/>
      <c r="X21" s="105">
        <f t="shared" si="0"/>
        <v>4900</v>
      </c>
      <c r="Y21" s="105"/>
      <c r="Z21" s="106">
        <f t="shared" si="0"/>
        <v>0</v>
      </c>
      <c r="AA21" s="108">
        <f>SUM(AA17:AA20)</f>
        <v>22700</v>
      </c>
    </row>
    <row r="22" spans="1:29" s="10" customFormat="1" ht="15.75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9" s="10" customFormat="1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7" spans="1:29" s="15" customFormat="1" x14ac:dyDescent="0.2">
      <c r="U27" s="16"/>
    </row>
    <row r="28" spans="1:29" s="15" customFormat="1" x14ac:dyDescent="0.2">
      <c r="U28" s="16"/>
    </row>
    <row r="29" spans="1:29" s="15" customFormat="1" x14ac:dyDescent="0.2">
      <c r="U29" s="16"/>
    </row>
    <row r="30" spans="1:29" s="15" customFormat="1" x14ac:dyDescent="0.2">
      <c r="U30" s="16"/>
    </row>
    <row r="31" spans="1:29" s="15" customFormat="1" x14ac:dyDescent="0.2">
      <c r="U31" s="16"/>
    </row>
    <row r="32" spans="1:29" s="15" customFormat="1" x14ac:dyDescent="0.2">
      <c r="U32" s="16"/>
    </row>
    <row r="33" spans="21:21" s="15" customFormat="1" x14ac:dyDescent="0.2">
      <c r="U33" s="16"/>
    </row>
    <row r="34" spans="21:21" s="15" customFormat="1" x14ac:dyDescent="0.2">
      <c r="U34" s="16"/>
    </row>
    <row r="35" spans="21:21" s="15" customFormat="1" x14ac:dyDescent="0.2">
      <c r="U35" s="16"/>
    </row>
    <row r="36" spans="21:21" s="15" customFormat="1" x14ac:dyDescent="0.2">
      <c r="U36" s="16"/>
    </row>
    <row r="37" spans="21:21" s="15" customFormat="1" x14ac:dyDescent="0.2">
      <c r="U37" s="16"/>
    </row>
    <row r="38" spans="21:21" s="15" customFormat="1" x14ac:dyDescent="0.2">
      <c r="U38" s="16"/>
    </row>
  </sheetData>
  <mergeCells count="13">
    <mergeCell ref="B16:D16"/>
    <mergeCell ref="C14:C15"/>
    <mergeCell ref="B14:B15"/>
    <mergeCell ref="E14:P14"/>
    <mergeCell ref="A3:AA3"/>
    <mergeCell ref="A4:AA4"/>
    <mergeCell ref="A5:AA5"/>
    <mergeCell ref="S14:AA14"/>
    <mergeCell ref="D14:D15"/>
    <mergeCell ref="A14:A15"/>
    <mergeCell ref="Q14:Q15"/>
    <mergeCell ref="R14:R15"/>
    <mergeCell ref="A6:AA6"/>
  </mergeCells>
  <phoneticPr fontId="0" type="noConversion"/>
  <printOptions horizontalCentered="1"/>
  <pageMargins left="0.25" right="0.25" top="0.75" bottom="0.75" header="0.3" footer="0.3"/>
  <pageSetup scale="60" orientation="landscape" horizontalDpi="4294967292" r:id="rId1"/>
  <headerFooter alignWithMargins="0"/>
  <ignoredErrors>
    <ignoredError sqref="T1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AA22"/>
  <sheetViews>
    <sheetView showGridLines="0" view="pageLayout" topLeftCell="A7" zoomScale="70" zoomScaleNormal="85" zoomScaleSheetLayoutView="90" zoomScalePageLayoutView="70" workbookViewId="0">
      <selection activeCell="S28" sqref="S28"/>
    </sheetView>
  </sheetViews>
  <sheetFormatPr baseColWidth="10" defaultRowHeight="12.75" x14ac:dyDescent="0.2"/>
  <cols>
    <col min="1" max="1" width="5.28515625" customWidth="1"/>
    <col min="2" max="2" width="17.140625" customWidth="1"/>
    <col min="3" max="3" width="10.7109375" customWidth="1"/>
    <col min="4" max="4" width="15.140625" customWidth="1"/>
    <col min="5" max="6" width="2.28515625" bestFit="1" customWidth="1"/>
    <col min="7" max="7" width="2.42578125" bestFit="1" customWidth="1"/>
    <col min="8" max="8" width="2.28515625" bestFit="1" customWidth="1"/>
    <col min="9" max="9" width="2.42578125" bestFit="1" customWidth="1"/>
    <col min="10" max="13" width="2.28515625" bestFit="1" customWidth="1"/>
    <col min="14" max="14" width="2.42578125" bestFit="1" customWidth="1"/>
    <col min="15" max="16" width="2.28515625" bestFit="1" customWidth="1"/>
    <col min="17" max="17" width="12.140625" customWidth="1"/>
    <col min="18" max="18" width="10.42578125" customWidth="1"/>
    <col min="19" max="19" width="13.85546875" customWidth="1"/>
    <col min="21" max="21" width="11.42578125" customWidth="1"/>
    <col min="22" max="22" width="10.140625" customWidth="1"/>
    <col min="23" max="23" width="9.28515625" customWidth="1"/>
    <col min="24" max="24" width="9.7109375" customWidth="1"/>
    <col min="25" max="25" width="12.85546875" customWidth="1"/>
    <col min="27" max="27" width="13.7109375" customWidth="1"/>
  </cols>
  <sheetData>
    <row r="7" spans="1:27" ht="15.75" x14ac:dyDescent="0.2">
      <c r="A7" s="163" t="s">
        <v>16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</row>
    <row r="8" spans="1:27" ht="15.75" x14ac:dyDescent="0.2">
      <c r="A8" s="163" t="s">
        <v>89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</row>
    <row r="9" spans="1:27" ht="15.75" x14ac:dyDescent="0.2">
      <c r="A9" s="163" t="s">
        <v>144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</row>
    <row r="10" spans="1:27" ht="15.75" x14ac:dyDescent="0.2">
      <c r="A10" s="163" t="s">
        <v>145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</row>
    <row r="11" spans="1:27" ht="15.75" x14ac:dyDescent="0.25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2"/>
      <c r="V11" s="71"/>
      <c r="W11" s="71"/>
      <c r="X11" s="71"/>
      <c r="Y11" s="66"/>
      <c r="Z11" s="66"/>
      <c r="AA11" s="66"/>
    </row>
    <row r="12" spans="1:27" ht="15.75" x14ac:dyDescent="0.25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71"/>
      <c r="S12" s="71"/>
      <c r="T12" s="71"/>
      <c r="U12" s="72"/>
      <c r="V12" s="71"/>
      <c r="W12" s="71"/>
      <c r="X12" s="71"/>
      <c r="Y12" s="66"/>
      <c r="Z12" s="66"/>
      <c r="AA12" s="66"/>
    </row>
    <row r="13" spans="1:27" x14ac:dyDescent="0.2">
      <c r="A13" s="73" t="s">
        <v>47</v>
      </c>
      <c r="B13" s="73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5"/>
      <c r="T13" s="75"/>
      <c r="U13" s="76"/>
      <c r="V13" s="75"/>
      <c r="W13" s="75"/>
      <c r="X13" s="75"/>
      <c r="Y13" s="77"/>
      <c r="Z13" s="77"/>
      <c r="AA13" s="77"/>
    </row>
    <row r="14" spans="1:27" x14ac:dyDescent="0.2">
      <c r="A14" s="73" t="s">
        <v>48</v>
      </c>
      <c r="B14" s="73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5"/>
      <c r="T14" s="75"/>
      <c r="U14" s="76"/>
      <c r="V14" s="75"/>
      <c r="W14" s="75"/>
      <c r="X14" s="75"/>
      <c r="Y14" s="77"/>
      <c r="Z14" s="77"/>
      <c r="AA14" s="77"/>
    </row>
    <row r="15" spans="1:27" x14ac:dyDescent="0.2">
      <c r="A15" s="73" t="s">
        <v>49</v>
      </c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5"/>
      <c r="T15" s="75"/>
      <c r="U15" s="76"/>
      <c r="V15" s="75"/>
      <c r="W15" s="75"/>
      <c r="X15" s="75"/>
      <c r="Y15" s="77"/>
      <c r="Z15" s="77"/>
      <c r="AA15" s="77"/>
    </row>
    <row r="16" spans="1:27" x14ac:dyDescent="0.2">
      <c r="A16" s="184" t="s">
        <v>50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77"/>
      <c r="Z16" s="77"/>
      <c r="AA16" s="77"/>
    </row>
    <row r="17" spans="1:27" ht="13.5" thickBot="1" x14ac:dyDescent="0.25">
      <c r="A17" s="75"/>
      <c r="B17" s="78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5"/>
      <c r="R17" s="74"/>
      <c r="S17" s="75"/>
      <c r="T17" s="75"/>
      <c r="U17" s="76"/>
      <c r="V17" s="75"/>
      <c r="W17" s="75"/>
      <c r="X17" s="75"/>
      <c r="Y17" s="77"/>
      <c r="Z17" s="77"/>
      <c r="AA17" s="77"/>
    </row>
    <row r="18" spans="1:27" x14ac:dyDescent="0.2">
      <c r="A18" s="176" t="s">
        <v>13</v>
      </c>
      <c r="B18" s="178" t="s">
        <v>90</v>
      </c>
      <c r="C18" s="178" t="s">
        <v>20</v>
      </c>
      <c r="D18" s="180" t="s">
        <v>0</v>
      </c>
      <c r="E18" s="178" t="s">
        <v>14</v>
      </c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82" t="s">
        <v>10</v>
      </c>
      <c r="R18" s="174" t="s">
        <v>37</v>
      </c>
      <c r="S18" s="164" t="s">
        <v>11</v>
      </c>
      <c r="T18" s="164"/>
      <c r="U18" s="164"/>
      <c r="V18" s="164"/>
      <c r="W18" s="164"/>
      <c r="X18" s="164"/>
      <c r="Y18" s="164"/>
      <c r="Z18" s="164"/>
      <c r="AA18" s="165"/>
    </row>
    <row r="19" spans="1:27" ht="18.600000000000001" customHeight="1" x14ac:dyDescent="0.2">
      <c r="A19" s="177"/>
      <c r="B19" s="179"/>
      <c r="C19" s="179"/>
      <c r="D19" s="181"/>
      <c r="E19" s="112" t="s">
        <v>1</v>
      </c>
      <c r="F19" s="112" t="s">
        <v>2</v>
      </c>
      <c r="G19" s="112" t="s">
        <v>3</v>
      </c>
      <c r="H19" s="112" t="s">
        <v>4</v>
      </c>
      <c r="I19" s="112" t="s">
        <v>3</v>
      </c>
      <c r="J19" s="112" t="s">
        <v>5</v>
      </c>
      <c r="K19" s="112" t="s">
        <v>5</v>
      </c>
      <c r="L19" s="112" t="s">
        <v>4</v>
      </c>
      <c r="M19" s="112" t="s">
        <v>6</v>
      </c>
      <c r="N19" s="112" t="s">
        <v>7</v>
      </c>
      <c r="O19" s="112" t="s">
        <v>8</v>
      </c>
      <c r="P19" s="112" t="s">
        <v>9</v>
      </c>
      <c r="Q19" s="183"/>
      <c r="R19" s="175"/>
      <c r="S19" s="113" t="s">
        <v>31</v>
      </c>
      <c r="T19" s="111" t="s">
        <v>15</v>
      </c>
      <c r="U19" s="113" t="s">
        <v>21</v>
      </c>
      <c r="V19" s="113" t="s">
        <v>15</v>
      </c>
      <c r="W19" s="113" t="s">
        <v>21</v>
      </c>
      <c r="X19" s="113" t="s">
        <v>15</v>
      </c>
      <c r="Y19" s="113" t="s">
        <v>21</v>
      </c>
      <c r="Z19" s="113" t="s">
        <v>15</v>
      </c>
      <c r="AA19" s="117" t="s">
        <v>12</v>
      </c>
    </row>
    <row r="20" spans="1:27" ht="56.25" customHeight="1" x14ac:dyDescent="0.2">
      <c r="A20" s="118">
        <v>1</v>
      </c>
      <c r="B20" s="171" t="s">
        <v>118</v>
      </c>
      <c r="C20" s="172"/>
      <c r="D20" s="17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5"/>
      <c r="R20" s="115"/>
      <c r="S20" s="116"/>
      <c r="T20" s="42"/>
      <c r="U20" s="116"/>
      <c r="V20" s="116"/>
      <c r="W20" s="116"/>
      <c r="X20" s="116"/>
      <c r="Y20" s="116"/>
      <c r="Z20" s="116"/>
      <c r="AA20" s="95"/>
    </row>
    <row r="21" spans="1:27" ht="77.25" thickBot="1" x14ac:dyDescent="0.25">
      <c r="A21" s="119" t="s">
        <v>25</v>
      </c>
      <c r="B21" s="39" t="s">
        <v>109</v>
      </c>
      <c r="C21" s="25" t="s">
        <v>22</v>
      </c>
      <c r="D21" s="39" t="s">
        <v>119</v>
      </c>
      <c r="E21" s="26"/>
      <c r="F21" s="26"/>
      <c r="G21" s="26" t="s">
        <v>26</v>
      </c>
      <c r="H21" s="26"/>
      <c r="I21" s="26"/>
      <c r="J21" s="40"/>
      <c r="K21" s="39"/>
      <c r="L21" s="39"/>
      <c r="M21" s="39"/>
      <c r="N21" s="39"/>
      <c r="O21" s="39"/>
      <c r="P21" s="39"/>
      <c r="Q21" s="25" t="s">
        <v>38</v>
      </c>
      <c r="R21" s="25" t="s">
        <v>71</v>
      </c>
      <c r="S21" s="25" t="s">
        <v>54</v>
      </c>
      <c r="T21" s="23">
        <f>100*5</f>
        <v>500</v>
      </c>
      <c r="U21" s="35" t="s">
        <v>41</v>
      </c>
      <c r="V21" s="27">
        <v>0</v>
      </c>
      <c r="W21" s="35" t="s">
        <v>23</v>
      </c>
      <c r="X21" s="37">
        <f>200*1+100</f>
        <v>300</v>
      </c>
      <c r="Y21" s="36" t="s">
        <v>51</v>
      </c>
      <c r="Z21" s="37">
        <v>0</v>
      </c>
      <c r="AA21" s="120">
        <f>T21+V21+X21+Z21</f>
        <v>800</v>
      </c>
    </row>
    <row r="22" spans="1:27" ht="25.5" customHeight="1" thickBot="1" x14ac:dyDescent="0.25">
      <c r="A22" s="121"/>
      <c r="B22" s="122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4"/>
      <c r="R22" s="123"/>
      <c r="S22" s="124"/>
      <c r="T22" s="125">
        <f>SUM(T21:T21)</f>
        <v>500</v>
      </c>
      <c r="U22" s="126"/>
      <c r="V22" s="125">
        <f>SUM(V21:V21)</f>
        <v>0</v>
      </c>
      <c r="W22" s="126"/>
      <c r="X22" s="125">
        <f>SUM(X21:X21)</f>
        <v>300</v>
      </c>
      <c r="Y22" s="126"/>
      <c r="Z22" s="127">
        <f>SUM(Z21:Z21)</f>
        <v>0</v>
      </c>
      <c r="AA22" s="109">
        <f>T22+V22+X22</f>
        <v>800</v>
      </c>
    </row>
  </sheetData>
  <mergeCells count="16">
    <mergeCell ref="A16:X16"/>
    <mergeCell ref="A12:B12"/>
    <mergeCell ref="C12:Q12"/>
    <mergeCell ref="A7:AA7"/>
    <mergeCell ref="A8:AA8"/>
    <mergeCell ref="A9:AA9"/>
    <mergeCell ref="A10:AA10"/>
    <mergeCell ref="B20:D20"/>
    <mergeCell ref="R18:R19"/>
    <mergeCell ref="S18:AA18"/>
    <mergeCell ref="A18:A19"/>
    <mergeCell ref="B18:B19"/>
    <mergeCell ref="C18:C19"/>
    <mergeCell ref="D18:D19"/>
    <mergeCell ref="E18:P18"/>
    <mergeCell ref="Q18:Q19"/>
  </mergeCells>
  <pageMargins left="0.25" right="0.25" top="0.75" bottom="0.75" header="0.3" footer="0.3"/>
  <pageSetup scale="65" orientation="landscape" horizontalDpi="4294967293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97DB2-8D08-40FB-A51F-0F838FD3CCD2}">
  <dimension ref="A7:AA22"/>
  <sheetViews>
    <sheetView showGridLines="0" view="pageLayout" topLeftCell="A18" zoomScale="70" zoomScaleNormal="85" zoomScaleSheetLayoutView="80" zoomScalePageLayoutView="70" workbookViewId="0">
      <selection activeCell="R27" sqref="R27"/>
    </sheetView>
  </sheetViews>
  <sheetFormatPr baseColWidth="10" defaultRowHeight="12.75" x14ac:dyDescent="0.2"/>
  <cols>
    <col min="1" max="1" width="5.28515625" customWidth="1"/>
    <col min="2" max="2" width="17.140625" customWidth="1"/>
    <col min="3" max="3" width="10.85546875" customWidth="1"/>
    <col min="4" max="4" width="15.85546875" customWidth="1"/>
    <col min="5" max="6" width="2.28515625" bestFit="1" customWidth="1"/>
    <col min="7" max="7" width="2.42578125" bestFit="1" customWidth="1"/>
    <col min="8" max="8" width="2.28515625" bestFit="1" customWidth="1"/>
    <col min="9" max="9" width="2.42578125" bestFit="1" customWidth="1"/>
    <col min="10" max="13" width="2.28515625" bestFit="1" customWidth="1"/>
    <col min="14" max="14" width="2.42578125" bestFit="1" customWidth="1"/>
    <col min="15" max="16" width="2.28515625" bestFit="1" customWidth="1"/>
    <col min="17" max="17" width="12.140625" customWidth="1"/>
    <col min="18" max="18" width="11.42578125" customWidth="1"/>
    <col min="19" max="19" width="13.85546875" customWidth="1"/>
    <col min="21" max="21" width="11.42578125" customWidth="1"/>
    <col min="22" max="22" width="10.140625" customWidth="1"/>
    <col min="23" max="23" width="8.85546875" customWidth="1"/>
    <col min="24" max="24" width="9.7109375" customWidth="1"/>
    <col min="25" max="25" width="13.28515625" customWidth="1"/>
    <col min="27" max="27" width="13.7109375" customWidth="1"/>
  </cols>
  <sheetData>
    <row r="7" spans="1:27" ht="15.75" x14ac:dyDescent="0.2">
      <c r="A7" s="163" t="s">
        <v>16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</row>
    <row r="8" spans="1:27" ht="15.75" x14ac:dyDescent="0.2">
      <c r="A8" s="163" t="s">
        <v>89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</row>
    <row r="9" spans="1:27" ht="15.75" x14ac:dyDescent="0.2">
      <c r="A9" s="163" t="s">
        <v>144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</row>
    <row r="10" spans="1:27" ht="15.75" x14ac:dyDescent="0.2">
      <c r="A10" s="163" t="s">
        <v>145</v>
      </c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</row>
    <row r="11" spans="1:27" ht="15.75" x14ac:dyDescent="0.25">
      <c r="A11" s="86"/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72"/>
      <c r="V11" s="86"/>
      <c r="W11" s="86"/>
      <c r="X11" s="86"/>
      <c r="Y11" s="91"/>
      <c r="Z11" s="91"/>
      <c r="AA11" s="91"/>
    </row>
    <row r="12" spans="1:27" ht="15.75" x14ac:dyDescent="0.25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86"/>
      <c r="S12" s="86"/>
      <c r="T12" s="86"/>
      <c r="U12" s="72"/>
      <c r="V12" s="86"/>
      <c r="W12" s="86"/>
      <c r="X12" s="86"/>
      <c r="Y12" s="91"/>
      <c r="Z12" s="91"/>
      <c r="AA12" s="91"/>
    </row>
    <row r="13" spans="1:27" x14ac:dyDescent="0.2">
      <c r="A13" s="73" t="s">
        <v>47</v>
      </c>
      <c r="B13" s="73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5"/>
      <c r="T13" s="75"/>
      <c r="U13" s="76"/>
      <c r="V13" s="75"/>
      <c r="W13" s="75"/>
      <c r="X13" s="75"/>
      <c r="Y13" s="77"/>
      <c r="Z13" s="77"/>
      <c r="AA13" s="77"/>
    </row>
    <row r="14" spans="1:27" x14ac:dyDescent="0.2">
      <c r="A14" s="73" t="s">
        <v>134</v>
      </c>
      <c r="B14" s="73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5"/>
      <c r="T14" s="75"/>
      <c r="U14" s="76"/>
      <c r="V14" s="75"/>
      <c r="W14" s="75"/>
      <c r="X14" s="75"/>
      <c r="Y14" s="77"/>
      <c r="Z14" s="77"/>
      <c r="AA14" s="77"/>
    </row>
    <row r="15" spans="1:27" x14ac:dyDescent="0.2">
      <c r="A15" s="73" t="s">
        <v>122</v>
      </c>
      <c r="B15" s="73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5"/>
      <c r="T15" s="75"/>
      <c r="U15" s="76"/>
      <c r="V15" s="75"/>
      <c r="W15" s="75"/>
      <c r="X15" s="75"/>
      <c r="Y15" s="77"/>
      <c r="Z15" s="77"/>
      <c r="AA15" s="77"/>
    </row>
    <row r="16" spans="1:27" x14ac:dyDescent="0.2">
      <c r="A16" s="184" t="s">
        <v>123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77"/>
      <c r="Z16" s="77"/>
      <c r="AA16" s="77"/>
    </row>
    <row r="17" spans="1:27" ht="13.5" thickBot="1" x14ac:dyDescent="0.25">
      <c r="A17" s="75"/>
      <c r="B17" s="78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5"/>
      <c r="R17" s="74"/>
      <c r="S17" s="75"/>
      <c r="T17" s="75"/>
      <c r="U17" s="76"/>
      <c r="V17" s="75"/>
      <c r="W17" s="75"/>
      <c r="X17" s="75"/>
      <c r="Y17" s="77"/>
      <c r="Z17" s="77"/>
      <c r="AA17" s="77"/>
    </row>
    <row r="18" spans="1:27" x14ac:dyDescent="0.2">
      <c r="A18" s="176" t="s">
        <v>13</v>
      </c>
      <c r="B18" s="178" t="s">
        <v>90</v>
      </c>
      <c r="C18" s="178" t="s">
        <v>20</v>
      </c>
      <c r="D18" s="180" t="s">
        <v>0</v>
      </c>
      <c r="E18" s="178" t="s">
        <v>14</v>
      </c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82" t="s">
        <v>10</v>
      </c>
      <c r="R18" s="174" t="s">
        <v>37</v>
      </c>
      <c r="S18" s="164" t="s">
        <v>11</v>
      </c>
      <c r="T18" s="164"/>
      <c r="U18" s="164"/>
      <c r="V18" s="164"/>
      <c r="W18" s="164"/>
      <c r="X18" s="164"/>
      <c r="Y18" s="164"/>
      <c r="Z18" s="164"/>
      <c r="AA18" s="165"/>
    </row>
    <row r="19" spans="1:27" ht="18.600000000000001" customHeight="1" x14ac:dyDescent="0.2">
      <c r="A19" s="189"/>
      <c r="B19" s="190"/>
      <c r="C19" s="190"/>
      <c r="D19" s="191"/>
      <c r="E19" s="48" t="s">
        <v>1</v>
      </c>
      <c r="F19" s="48" t="s">
        <v>2</v>
      </c>
      <c r="G19" s="48" t="s">
        <v>3</v>
      </c>
      <c r="H19" s="48" t="s">
        <v>4</v>
      </c>
      <c r="I19" s="48" t="s">
        <v>3</v>
      </c>
      <c r="J19" s="48" t="s">
        <v>5</v>
      </c>
      <c r="K19" s="48" t="s">
        <v>5</v>
      </c>
      <c r="L19" s="48" t="s">
        <v>4</v>
      </c>
      <c r="M19" s="48" t="s">
        <v>6</v>
      </c>
      <c r="N19" s="48" t="s">
        <v>7</v>
      </c>
      <c r="O19" s="48" t="s">
        <v>8</v>
      </c>
      <c r="P19" s="48" t="s">
        <v>9</v>
      </c>
      <c r="Q19" s="192"/>
      <c r="R19" s="185"/>
      <c r="S19" s="49" t="s">
        <v>31</v>
      </c>
      <c r="T19" s="87" t="s">
        <v>15</v>
      </c>
      <c r="U19" s="49" t="s">
        <v>21</v>
      </c>
      <c r="V19" s="49" t="s">
        <v>15</v>
      </c>
      <c r="W19" s="49" t="s">
        <v>21</v>
      </c>
      <c r="X19" s="49" t="s">
        <v>15</v>
      </c>
      <c r="Y19" s="49" t="s">
        <v>21</v>
      </c>
      <c r="Z19" s="49" t="s">
        <v>15</v>
      </c>
      <c r="AA19" s="128" t="s">
        <v>12</v>
      </c>
    </row>
    <row r="20" spans="1:27" ht="45.75" customHeight="1" x14ac:dyDescent="0.2">
      <c r="A20" s="119">
        <v>1</v>
      </c>
      <c r="B20" s="186" t="s">
        <v>130</v>
      </c>
      <c r="C20" s="187"/>
      <c r="D20" s="188"/>
      <c r="E20" s="26"/>
      <c r="F20" s="26"/>
      <c r="G20" s="26"/>
      <c r="H20" s="26"/>
      <c r="I20" s="26"/>
      <c r="J20" s="40"/>
      <c r="K20" s="39"/>
      <c r="L20" s="39"/>
      <c r="M20" s="39"/>
      <c r="N20" s="39"/>
      <c r="O20" s="39"/>
      <c r="P20" s="39"/>
      <c r="Q20" s="25"/>
      <c r="R20" s="25"/>
      <c r="S20" s="25"/>
      <c r="T20" s="23"/>
      <c r="U20" s="35"/>
      <c r="V20" s="27"/>
      <c r="W20" s="35"/>
      <c r="X20" s="37"/>
      <c r="Y20" s="36"/>
      <c r="Z20" s="37"/>
      <c r="AA20" s="97"/>
    </row>
    <row r="21" spans="1:27" ht="143.25" customHeight="1" thickBot="1" x14ac:dyDescent="0.25">
      <c r="A21" s="119" t="s">
        <v>25</v>
      </c>
      <c r="B21" s="25" t="s">
        <v>121</v>
      </c>
      <c r="C21" s="25" t="s">
        <v>22</v>
      </c>
      <c r="D21" s="25" t="s">
        <v>120</v>
      </c>
      <c r="E21" s="26"/>
      <c r="F21" s="26"/>
      <c r="G21" s="26"/>
      <c r="H21" s="26"/>
      <c r="I21" s="26" t="s">
        <v>26</v>
      </c>
      <c r="J21" s="26" t="s">
        <v>26</v>
      </c>
      <c r="K21" s="39"/>
      <c r="L21" s="39"/>
      <c r="M21" s="39"/>
      <c r="N21" s="39"/>
      <c r="O21" s="39"/>
      <c r="P21" s="39"/>
      <c r="Q21" s="25" t="s">
        <v>38</v>
      </c>
      <c r="R21" s="25" t="s">
        <v>72</v>
      </c>
      <c r="S21" s="25" t="s">
        <v>54</v>
      </c>
      <c r="T21" s="23">
        <f>2000*1.5</f>
        <v>3000</v>
      </c>
      <c r="U21" s="35" t="s">
        <v>41</v>
      </c>
      <c r="V21" s="27">
        <f>75*20</f>
        <v>1500</v>
      </c>
      <c r="W21" s="35" t="s">
        <v>23</v>
      </c>
      <c r="X21" s="37">
        <f>200*2+100</f>
        <v>500</v>
      </c>
      <c r="Y21" s="36" t="s">
        <v>51</v>
      </c>
      <c r="Z21" s="37">
        <v>0</v>
      </c>
      <c r="AA21" s="120">
        <f>T21+V21+X21+Z21</f>
        <v>5000</v>
      </c>
    </row>
    <row r="22" spans="1:27" ht="25.5" customHeight="1" thickBot="1" x14ac:dyDescent="0.25">
      <c r="A22" s="121"/>
      <c r="B22" s="122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4"/>
      <c r="R22" s="123"/>
      <c r="S22" s="124"/>
      <c r="T22" s="125">
        <f>SUM(T20:T21)</f>
        <v>3000</v>
      </c>
      <c r="U22" s="126"/>
      <c r="V22" s="125">
        <f>SUM(V20:V21)</f>
        <v>1500</v>
      </c>
      <c r="W22" s="126"/>
      <c r="X22" s="125">
        <f>SUM(X20:X21)</f>
        <v>500</v>
      </c>
      <c r="Y22" s="126"/>
      <c r="Z22" s="127">
        <f>SUM(Z20:Z21)</f>
        <v>0</v>
      </c>
      <c r="AA22" s="129">
        <f>AA20+AA21</f>
        <v>5000</v>
      </c>
    </row>
  </sheetData>
  <mergeCells count="16">
    <mergeCell ref="A16:X16"/>
    <mergeCell ref="A7:AA7"/>
    <mergeCell ref="A8:AA8"/>
    <mergeCell ref="A9:AA9"/>
    <mergeCell ref="A12:B12"/>
    <mergeCell ref="C12:Q12"/>
    <mergeCell ref="A10:AA10"/>
    <mergeCell ref="R18:R19"/>
    <mergeCell ref="S18:AA18"/>
    <mergeCell ref="B20:D20"/>
    <mergeCell ref="A18:A19"/>
    <mergeCell ref="B18:B19"/>
    <mergeCell ref="C18:C19"/>
    <mergeCell ref="D18:D19"/>
    <mergeCell ref="E18:P18"/>
    <mergeCell ref="Q18:Q19"/>
  </mergeCells>
  <pageMargins left="0.25" right="0.25" top="0.75" bottom="0.75" header="0.3" footer="0.3"/>
  <pageSetup scale="63" orientation="landscape" horizontalDpi="4294967293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A19"/>
  <sheetViews>
    <sheetView showGridLines="0" view="pageLayout" topLeftCell="A4" zoomScale="66" zoomScaleNormal="100" zoomScaleSheetLayoutView="90" zoomScalePageLayoutView="66" workbookViewId="0">
      <selection activeCell="Q18" sqref="Q18"/>
    </sheetView>
  </sheetViews>
  <sheetFormatPr baseColWidth="10" defaultRowHeight="12.75" x14ac:dyDescent="0.2"/>
  <cols>
    <col min="1" max="1" width="5.28515625" style="6" customWidth="1"/>
    <col min="2" max="2" width="17.5703125" style="4" customWidth="1"/>
    <col min="3" max="3" width="11.140625" style="5" customWidth="1"/>
    <col min="4" max="4" width="16.7109375" style="5" customWidth="1"/>
    <col min="5" max="16" width="2" style="5" customWidth="1"/>
    <col min="17" max="17" width="13.28515625" style="6" customWidth="1"/>
    <col min="18" max="18" width="12.140625" style="5" customWidth="1"/>
    <col min="19" max="19" width="10.85546875" style="6" customWidth="1"/>
    <col min="20" max="20" width="12.140625" style="6" customWidth="1"/>
    <col min="21" max="21" width="11.85546875" style="7" customWidth="1"/>
    <col min="22" max="22" width="12.28515625" style="6" customWidth="1"/>
    <col min="23" max="23" width="9.42578125" style="6" customWidth="1"/>
    <col min="24" max="24" width="12" style="6" customWidth="1"/>
    <col min="25" max="25" width="12.28515625" customWidth="1"/>
    <col min="26" max="26" width="6.85546875" customWidth="1"/>
    <col min="27" max="27" width="17" customWidth="1"/>
  </cols>
  <sheetData>
    <row r="4" spans="1:27" s="1" customFormat="1" ht="15.75" x14ac:dyDescent="0.25">
      <c r="A4" s="163" t="s">
        <v>16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</row>
    <row r="5" spans="1:27" s="1" customFormat="1" ht="15.75" x14ac:dyDescent="0.25">
      <c r="A5" s="163" t="s">
        <v>89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</row>
    <row r="6" spans="1:27" s="1" customFormat="1" ht="15.75" customHeight="1" x14ac:dyDescent="0.25">
      <c r="A6" s="163" t="s">
        <v>144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</row>
    <row r="7" spans="1:27" s="138" customFormat="1" ht="15.75" customHeight="1" x14ac:dyDescent="0.25">
      <c r="A7" s="163" t="s">
        <v>145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</row>
    <row r="8" spans="1:27" s="1" customFormat="1" ht="15.75" customHeight="1" x14ac:dyDescent="0.25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2"/>
      <c r="V8" s="71"/>
      <c r="W8" s="71"/>
      <c r="X8" s="71"/>
      <c r="Y8" s="66"/>
      <c r="Z8" s="66"/>
      <c r="AA8" s="66"/>
    </row>
    <row r="9" spans="1:27" s="1" customFormat="1" ht="12.75" customHeight="1" x14ac:dyDescent="0.25">
      <c r="A9" s="163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71"/>
      <c r="S9" s="71"/>
      <c r="T9" s="71"/>
      <c r="U9" s="72"/>
      <c r="V9" s="71"/>
      <c r="W9" s="71"/>
      <c r="X9" s="71"/>
      <c r="Y9" s="66"/>
      <c r="Z9" s="66"/>
      <c r="AA9" s="66"/>
    </row>
    <row r="10" spans="1:27" x14ac:dyDescent="0.2">
      <c r="A10" s="73" t="s">
        <v>27</v>
      </c>
      <c r="B10" s="73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5"/>
      <c r="T10" s="75"/>
      <c r="U10" s="76"/>
      <c r="V10" s="75"/>
      <c r="W10" s="75"/>
      <c r="X10" s="75"/>
      <c r="Y10" s="77"/>
      <c r="Z10" s="77"/>
      <c r="AA10" s="77"/>
    </row>
    <row r="11" spans="1:27" x14ac:dyDescent="0.2">
      <c r="A11" s="73" t="s">
        <v>42</v>
      </c>
      <c r="B11" s="73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5"/>
      <c r="T11" s="75"/>
      <c r="U11" s="76"/>
      <c r="V11" s="75"/>
      <c r="W11" s="75"/>
      <c r="X11" s="75"/>
      <c r="Y11" s="77"/>
      <c r="Z11" s="77"/>
      <c r="AA11" s="77"/>
    </row>
    <row r="12" spans="1:27" x14ac:dyDescent="0.2">
      <c r="A12" s="193" t="s">
        <v>137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77"/>
      <c r="Z12" s="77"/>
      <c r="AA12" s="77"/>
    </row>
    <row r="13" spans="1:27" ht="28.5" customHeight="1" x14ac:dyDescent="0.2">
      <c r="A13" s="184" t="s">
        <v>136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77"/>
      <c r="Z13" s="77"/>
      <c r="AA13" s="77"/>
    </row>
    <row r="14" spans="1:27" ht="13.5" thickBot="1" x14ac:dyDescent="0.25">
      <c r="A14" s="75"/>
      <c r="B14" s="78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5"/>
      <c r="R14" s="74"/>
      <c r="S14" s="75"/>
      <c r="T14" s="75"/>
      <c r="U14" s="76"/>
      <c r="V14" s="75"/>
      <c r="W14" s="75"/>
      <c r="X14" s="75"/>
      <c r="Y14" s="77"/>
      <c r="Z14" s="77"/>
      <c r="AA14" s="77"/>
    </row>
    <row r="15" spans="1:27" s="2" customFormat="1" ht="12.75" customHeight="1" x14ac:dyDescent="0.2">
      <c r="A15" s="176" t="s">
        <v>13</v>
      </c>
      <c r="B15" s="197" t="s">
        <v>90</v>
      </c>
      <c r="C15" s="197" t="s">
        <v>20</v>
      </c>
      <c r="D15" s="180" t="s">
        <v>0</v>
      </c>
      <c r="E15" s="197" t="s">
        <v>14</v>
      </c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78" t="s">
        <v>10</v>
      </c>
      <c r="R15" s="195" t="s">
        <v>37</v>
      </c>
      <c r="S15" s="199" t="s">
        <v>11</v>
      </c>
      <c r="T15" s="199"/>
      <c r="U15" s="199"/>
      <c r="V15" s="199"/>
      <c r="W15" s="199"/>
      <c r="X15" s="199"/>
      <c r="Y15" s="199"/>
      <c r="Z15" s="199"/>
      <c r="AA15" s="200"/>
    </row>
    <row r="16" spans="1:27" s="3" customFormat="1" ht="17.100000000000001" customHeight="1" x14ac:dyDescent="0.2">
      <c r="A16" s="189"/>
      <c r="B16" s="198"/>
      <c r="C16" s="198"/>
      <c r="D16" s="191"/>
      <c r="E16" s="30" t="s">
        <v>1</v>
      </c>
      <c r="F16" s="30" t="s">
        <v>2</v>
      </c>
      <c r="G16" s="30" t="s">
        <v>3</v>
      </c>
      <c r="H16" s="30" t="s">
        <v>4</v>
      </c>
      <c r="I16" s="30" t="s">
        <v>3</v>
      </c>
      <c r="J16" s="30" t="s">
        <v>5</v>
      </c>
      <c r="K16" s="30" t="s">
        <v>5</v>
      </c>
      <c r="L16" s="30" t="s">
        <v>4</v>
      </c>
      <c r="M16" s="30" t="s">
        <v>6</v>
      </c>
      <c r="N16" s="30" t="s">
        <v>7</v>
      </c>
      <c r="O16" s="30" t="s">
        <v>8</v>
      </c>
      <c r="P16" s="30" t="s">
        <v>9</v>
      </c>
      <c r="Q16" s="190"/>
      <c r="R16" s="196"/>
      <c r="S16" s="49" t="s">
        <v>31</v>
      </c>
      <c r="T16" s="92" t="s">
        <v>15</v>
      </c>
      <c r="U16" s="49" t="s">
        <v>21</v>
      </c>
      <c r="V16" s="49" t="s">
        <v>15</v>
      </c>
      <c r="W16" s="49" t="s">
        <v>21</v>
      </c>
      <c r="X16" s="49" t="s">
        <v>15</v>
      </c>
      <c r="Y16" s="49" t="s">
        <v>21</v>
      </c>
      <c r="Z16" s="49" t="s">
        <v>15</v>
      </c>
      <c r="AA16" s="128" t="s">
        <v>12</v>
      </c>
    </row>
    <row r="17" spans="1:27" s="3" customFormat="1" ht="42.75" customHeight="1" x14ac:dyDescent="0.2">
      <c r="A17" s="152">
        <v>1</v>
      </c>
      <c r="B17" s="194" t="s">
        <v>135</v>
      </c>
      <c r="C17" s="194"/>
      <c r="D17" s="194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2"/>
      <c r="S17" s="33"/>
      <c r="T17" s="33"/>
      <c r="U17" s="33"/>
      <c r="V17" s="33"/>
      <c r="W17" s="33"/>
      <c r="X17" s="33"/>
      <c r="Y17" s="17"/>
      <c r="Z17" s="17"/>
      <c r="AA17" s="153"/>
    </row>
    <row r="18" spans="1:27" ht="90" thickBot="1" x14ac:dyDescent="0.25">
      <c r="A18" s="154" t="s">
        <v>25</v>
      </c>
      <c r="B18" s="45" t="s">
        <v>104</v>
      </c>
      <c r="C18" s="25" t="s">
        <v>22</v>
      </c>
      <c r="D18" s="46" t="s">
        <v>124</v>
      </c>
      <c r="E18" s="24"/>
      <c r="F18" s="24"/>
      <c r="G18" s="24" t="s">
        <v>26</v>
      </c>
      <c r="H18" s="24" t="s">
        <v>26</v>
      </c>
      <c r="I18" s="24"/>
      <c r="J18" s="24"/>
      <c r="K18" s="24"/>
      <c r="L18" s="24"/>
      <c r="M18" s="24" t="s">
        <v>26</v>
      </c>
      <c r="N18" s="24" t="s">
        <v>26</v>
      </c>
      <c r="O18" s="46"/>
      <c r="P18" s="46"/>
      <c r="Q18" s="25" t="s">
        <v>58</v>
      </c>
      <c r="R18" s="25" t="s">
        <v>94</v>
      </c>
      <c r="S18" s="25" t="s">
        <v>54</v>
      </c>
      <c r="T18" s="47">
        <f>100*16</f>
        <v>1600</v>
      </c>
      <c r="U18" s="35" t="s">
        <v>41</v>
      </c>
      <c r="V18" s="47">
        <f>75*2*16</f>
        <v>2400</v>
      </c>
      <c r="W18" s="35" t="s">
        <v>23</v>
      </c>
      <c r="X18" s="47">
        <f>200*2*16</f>
        <v>6400</v>
      </c>
      <c r="Y18" s="36" t="s">
        <v>45</v>
      </c>
      <c r="Z18" s="37">
        <v>0</v>
      </c>
      <c r="AA18" s="157">
        <f>SUM(T18,V18,X18,Z18)</f>
        <v>10400</v>
      </c>
    </row>
    <row r="19" spans="1:27" ht="15.75" thickBot="1" x14ac:dyDescent="0.25">
      <c r="A19" s="121"/>
      <c r="B19" s="122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4"/>
      <c r="R19" s="123"/>
      <c r="S19" s="124"/>
      <c r="T19" s="155">
        <f>SUM(T18:T18)</f>
        <v>1600</v>
      </c>
      <c r="U19" s="155"/>
      <c r="V19" s="155">
        <f>SUM(V18:V18)</f>
        <v>2400</v>
      </c>
      <c r="W19" s="155"/>
      <c r="X19" s="155">
        <f>SUM(X18:X18)</f>
        <v>6400</v>
      </c>
      <c r="Y19" s="155"/>
      <c r="Z19" s="156">
        <f>SUM(Z18:Z18)</f>
        <v>0</v>
      </c>
      <c r="AA19" s="135">
        <f>SUM(AA18:AA18)</f>
        <v>10400</v>
      </c>
    </row>
  </sheetData>
  <mergeCells count="17">
    <mergeCell ref="B17:D17"/>
    <mergeCell ref="R15:R16"/>
    <mergeCell ref="A13:X13"/>
    <mergeCell ref="C15:C16"/>
    <mergeCell ref="B15:B16"/>
    <mergeCell ref="S15:AA15"/>
    <mergeCell ref="D15:D16"/>
    <mergeCell ref="E15:P15"/>
    <mergeCell ref="A15:A16"/>
    <mergeCell ref="Q15:Q16"/>
    <mergeCell ref="A12:X12"/>
    <mergeCell ref="A9:B9"/>
    <mergeCell ref="C9:Q9"/>
    <mergeCell ref="A4:AA4"/>
    <mergeCell ref="A5:AA5"/>
    <mergeCell ref="A6:AA6"/>
    <mergeCell ref="A7:AA7"/>
  </mergeCells>
  <phoneticPr fontId="0" type="noConversion"/>
  <printOptions horizontalCentered="1"/>
  <pageMargins left="0.25" right="0.25" top="0.75" bottom="0.75" header="0.3" footer="0.3"/>
  <pageSetup scale="6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4"/>
  <sheetViews>
    <sheetView showGridLines="0" view="pageLayout" topLeftCell="A2" zoomScale="60" zoomScaleNormal="100" zoomScaleSheetLayoutView="90" zoomScalePageLayoutView="60" workbookViewId="0">
      <selection activeCell="T19" sqref="T19"/>
    </sheetView>
  </sheetViews>
  <sheetFormatPr baseColWidth="10" defaultRowHeight="12.75" x14ac:dyDescent="0.2"/>
  <cols>
    <col min="1" max="1" width="5.140625" style="6" customWidth="1"/>
    <col min="2" max="2" width="15.28515625" style="4" customWidth="1"/>
    <col min="3" max="3" width="11.28515625" style="5" customWidth="1"/>
    <col min="4" max="4" width="15.5703125" style="5" customWidth="1"/>
    <col min="5" max="16" width="2.140625" style="5" customWidth="1"/>
    <col min="17" max="17" width="9.140625" style="6" customWidth="1"/>
    <col min="18" max="18" width="12.140625" style="5" customWidth="1"/>
    <col min="19" max="19" width="12.85546875" style="6" customWidth="1"/>
    <col min="20" max="20" width="11.85546875" style="6" customWidth="1"/>
    <col min="21" max="21" width="10.7109375" style="7" customWidth="1"/>
    <col min="22" max="22" width="9.7109375" style="6" customWidth="1"/>
    <col min="23" max="23" width="7.5703125" style="6" customWidth="1"/>
    <col min="24" max="24" width="9.5703125" style="6" customWidth="1"/>
    <col min="25" max="25" width="11.85546875" customWidth="1"/>
    <col min="27" max="27" width="13.140625" bestFit="1" customWidth="1"/>
  </cols>
  <sheetData>
    <row r="1" spans="1:27" s="1" customFormat="1" ht="15.75" x14ac:dyDescent="0.25">
      <c r="A1" s="163" t="s">
        <v>16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</row>
    <row r="2" spans="1:27" s="1" customFormat="1" ht="15.75" x14ac:dyDescent="0.25">
      <c r="A2" s="163" t="s">
        <v>89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</row>
    <row r="3" spans="1:27" s="1" customFormat="1" ht="15.75" customHeight="1" x14ac:dyDescent="0.25">
      <c r="A3" s="163" t="s">
        <v>144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</row>
    <row r="4" spans="1:27" s="138" customFormat="1" ht="15.75" customHeight="1" x14ac:dyDescent="0.25">
      <c r="A4" s="163" t="s">
        <v>145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</row>
    <row r="5" spans="1:27" s="1" customFormat="1" ht="12.75" customHeight="1" x14ac:dyDescent="0.25">
      <c r="A5" s="214" t="s">
        <v>133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79"/>
      <c r="S5" s="79"/>
      <c r="T5" s="79"/>
      <c r="U5" s="80"/>
      <c r="V5" s="79"/>
      <c r="W5" s="79"/>
      <c r="X5" s="79"/>
      <c r="Y5" s="66"/>
      <c r="Z5" s="66"/>
      <c r="AA5" s="66"/>
    </row>
    <row r="6" spans="1:27" s="91" customFormat="1" ht="12.75" customHeight="1" x14ac:dyDescent="0.25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80"/>
      <c r="V6" s="90"/>
      <c r="W6" s="90"/>
      <c r="X6" s="90"/>
    </row>
    <row r="7" spans="1:27" x14ac:dyDescent="0.2">
      <c r="A7" s="207" t="s">
        <v>17</v>
      </c>
      <c r="B7" s="207"/>
      <c r="C7" s="204" t="s">
        <v>28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81"/>
      <c r="S7" s="77"/>
      <c r="T7" s="77"/>
      <c r="U7" s="82"/>
      <c r="V7" s="77"/>
      <c r="W7" s="77"/>
      <c r="X7" s="77"/>
      <c r="Y7" s="77"/>
      <c r="Z7" s="77"/>
      <c r="AA7" s="77"/>
    </row>
    <row r="8" spans="1:27" x14ac:dyDescent="0.2">
      <c r="A8" s="207" t="s">
        <v>18</v>
      </c>
      <c r="B8" s="207"/>
      <c r="C8" s="204" t="s">
        <v>52</v>
      </c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81"/>
      <c r="S8" s="77"/>
      <c r="T8" s="77"/>
      <c r="U8" s="82"/>
      <c r="V8" s="77"/>
      <c r="W8" s="77"/>
      <c r="X8" s="77"/>
      <c r="Y8" s="77"/>
      <c r="Z8" s="77"/>
      <c r="AA8" s="77"/>
    </row>
    <row r="9" spans="1:27" x14ac:dyDescent="0.2">
      <c r="A9" s="89" t="s">
        <v>139</v>
      </c>
      <c r="B9" s="89"/>
      <c r="C9" s="204" t="s">
        <v>140</v>
      </c>
      <c r="D9" s="204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1"/>
      <c r="S9" s="77"/>
      <c r="T9" s="77"/>
      <c r="U9" s="82"/>
      <c r="V9" s="77"/>
      <c r="W9" s="77"/>
      <c r="X9" s="77"/>
      <c r="Y9" s="77"/>
      <c r="Z9" s="77"/>
      <c r="AA9" s="77"/>
    </row>
    <row r="10" spans="1:27" ht="44.25" customHeight="1" x14ac:dyDescent="0.2">
      <c r="A10" s="213" t="s">
        <v>19</v>
      </c>
      <c r="B10" s="213"/>
      <c r="C10" s="219" t="s">
        <v>43</v>
      </c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77"/>
    </row>
    <row r="11" spans="1:27" ht="33" customHeight="1" thickBot="1" x14ac:dyDescent="0.25">
      <c r="A11" s="83"/>
      <c r="B11" s="83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77"/>
      <c r="U11" s="82"/>
      <c r="V11" s="77"/>
      <c r="W11" s="77"/>
      <c r="X11" s="77"/>
      <c r="Y11" s="77"/>
      <c r="Z11" s="77"/>
      <c r="AA11" s="77"/>
    </row>
    <row r="12" spans="1:27" ht="15" customHeight="1" x14ac:dyDescent="0.2">
      <c r="A12" s="208" t="s">
        <v>13</v>
      </c>
      <c r="B12" s="205" t="s">
        <v>90</v>
      </c>
      <c r="C12" s="205" t="s">
        <v>20</v>
      </c>
      <c r="D12" s="217" t="s">
        <v>0</v>
      </c>
      <c r="E12" s="210" t="s">
        <v>14</v>
      </c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1" t="s">
        <v>30</v>
      </c>
      <c r="R12" s="211" t="s">
        <v>37</v>
      </c>
      <c r="S12" s="215" t="s">
        <v>11</v>
      </c>
      <c r="T12" s="215"/>
      <c r="U12" s="215"/>
      <c r="V12" s="215"/>
      <c r="W12" s="215"/>
      <c r="X12" s="215"/>
      <c r="Y12" s="215"/>
      <c r="Z12" s="215"/>
      <c r="AA12" s="216"/>
    </row>
    <row r="13" spans="1:27" ht="15.95" customHeight="1" x14ac:dyDescent="0.2">
      <c r="A13" s="209"/>
      <c r="B13" s="206"/>
      <c r="C13" s="206"/>
      <c r="D13" s="218"/>
      <c r="E13" s="38" t="s">
        <v>1</v>
      </c>
      <c r="F13" s="38" t="s">
        <v>2</v>
      </c>
      <c r="G13" s="38" t="s">
        <v>3</v>
      </c>
      <c r="H13" s="38" t="s">
        <v>4</v>
      </c>
      <c r="I13" s="38" t="s">
        <v>3</v>
      </c>
      <c r="J13" s="38" t="s">
        <v>5</v>
      </c>
      <c r="K13" s="38" t="s">
        <v>5</v>
      </c>
      <c r="L13" s="38" t="s">
        <v>4</v>
      </c>
      <c r="M13" s="38" t="s">
        <v>6</v>
      </c>
      <c r="N13" s="38" t="s">
        <v>7</v>
      </c>
      <c r="O13" s="38" t="s">
        <v>8</v>
      </c>
      <c r="P13" s="38" t="s">
        <v>9</v>
      </c>
      <c r="Q13" s="212"/>
      <c r="R13" s="212"/>
      <c r="S13" s="50" t="s">
        <v>31</v>
      </c>
      <c r="T13" s="93" t="s">
        <v>15</v>
      </c>
      <c r="U13" s="50" t="s">
        <v>21</v>
      </c>
      <c r="V13" s="50" t="s">
        <v>15</v>
      </c>
      <c r="W13" s="50" t="s">
        <v>21</v>
      </c>
      <c r="X13" s="50" t="s">
        <v>15</v>
      </c>
      <c r="Y13" s="50" t="s">
        <v>21</v>
      </c>
      <c r="Z13" s="50" t="s">
        <v>15</v>
      </c>
      <c r="AA13" s="139" t="s">
        <v>12</v>
      </c>
    </row>
    <row r="14" spans="1:27" ht="36.75" customHeight="1" x14ac:dyDescent="0.2">
      <c r="A14" s="140">
        <v>1</v>
      </c>
      <c r="B14" s="201" t="s">
        <v>131</v>
      </c>
      <c r="C14" s="202"/>
      <c r="D14" s="203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1"/>
      <c r="S14" s="132"/>
      <c r="T14" s="133"/>
      <c r="U14" s="132"/>
      <c r="V14" s="132"/>
      <c r="W14" s="132"/>
      <c r="X14" s="132"/>
      <c r="Y14" s="132"/>
      <c r="Z14" s="132"/>
      <c r="AA14" s="141"/>
    </row>
    <row r="15" spans="1:27" ht="113.25" customHeight="1" thickBot="1" x14ac:dyDescent="0.25">
      <c r="A15" s="142" t="s">
        <v>25</v>
      </c>
      <c r="B15" s="25" t="s">
        <v>132</v>
      </c>
      <c r="C15" s="25" t="s">
        <v>29</v>
      </c>
      <c r="D15" s="25" t="s">
        <v>129</v>
      </c>
      <c r="E15" s="39"/>
      <c r="F15" s="39"/>
      <c r="G15" s="39"/>
      <c r="H15" s="39"/>
      <c r="I15" s="39"/>
      <c r="J15" s="24"/>
      <c r="K15" s="24"/>
      <c r="L15" s="24"/>
      <c r="M15" s="24" t="s">
        <v>26</v>
      </c>
      <c r="N15" s="24" t="s">
        <v>26</v>
      </c>
      <c r="O15" s="24" t="s">
        <v>26</v>
      </c>
      <c r="P15" s="24" t="s">
        <v>26</v>
      </c>
      <c r="Q15" s="25" t="s">
        <v>38</v>
      </c>
      <c r="R15" s="25" t="s">
        <v>108</v>
      </c>
      <c r="S15" s="25" t="s">
        <v>54</v>
      </c>
      <c r="T15" s="23">
        <f>2500*5</f>
        <v>12500</v>
      </c>
      <c r="U15" s="35" t="s">
        <v>53</v>
      </c>
      <c r="V15" s="23">
        <f>75*5</f>
        <v>375</v>
      </c>
      <c r="W15" s="35" t="s">
        <v>23</v>
      </c>
      <c r="X15" s="37">
        <f>200*2+100</f>
        <v>500</v>
      </c>
      <c r="Y15" s="37" t="s">
        <v>99</v>
      </c>
      <c r="Z15" s="37">
        <v>0</v>
      </c>
      <c r="AA15" s="120">
        <f>T15+V15+X15+Z15</f>
        <v>13375</v>
      </c>
    </row>
    <row r="16" spans="1:27" ht="13.5" thickBot="1" x14ac:dyDescent="0.25">
      <c r="A16" s="143"/>
      <c r="B16" s="144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6"/>
      <c r="R16" s="145"/>
      <c r="S16" s="147"/>
      <c r="T16" s="148">
        <f>SUM(T15)</f>
        <v>12500</v>
      </c>
      <c r="U16" s="149"/>
      <c r="V16" s="148">
        <f t="shared" ref="V16:Z16" si="0">SUM(V15)</f>
        <v>375</v>
      </c>
      <c r="W16" s="149"/>
      <c r="X16" s="148">
        <f t="shared" si="0"/>
        <v>500</v>
      </c>
      <c r="Y16" s="150"/>
      <c r="Z16" s="151">
        <f t="shared" si="0"/>
        <v>0</v>
      </c>
      <c r="AA16" s="110">
        <f>SUM(AA15)</f>
        <v>13375</v>
      </c>
    </row>
    <row r="24" spans="20:20" x14ac:dyDescent="0.2">
      <c r="T24" s="44"/>
    </row>
  </sheetData>
  <mergeCells count="22">
    <mergeCell ref="S12:AA12"/>
    <mergeCell ref="C12:C13"/>
    <mergeCell ref="D12:D13"/>
    <mergeCell ref="C8:Q8"/>
    <mergeCell ref="R12:R13"/>
    <mergeCell ref="C10:Z10"/>
    <mergeCell ref="A5:B5"/>
    <mergeCell ref="C5:Q5"/>
    <mergeCell ref="A1:AA1"/>
    <mergeCell ref="A2:AA2"/>
    <mergeCell ref="A3:AA3"/>
    <mergeCell ref="A4:AA4"/>
    <mergeCell ref="B14:D14"/>
    <mergeCell ref="C9:D9"/>
    <mergeCell ref="C7:Q7"/>
    <mergeCell ref="B12:B13"/>
    <mergeCell ref="A8:B8"/>
    <mergeCell ref="A12:A13"/>
    <mergeCell ref="E12:P12"/>
    <mergeCell ref="Q12:Q13"/>
    <mergeCell ref="A10:B10"/>
    <mergeCell ref="A7:B7"/>
  </mergeCells>
  <phoneticPr fontId="0" type="noConversion"/>
  <printOptions horizontalCentered="1"/>
  <pageMargins left="0.25" right="0.25" top="0.75" bottom="0.75" header="0.3" footer="0.3"/>
  <pageSetup scale="65" orientation="landscape" horizontalDpi="360" verticalDpi="36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A21"/>
  <sheetViews>
    <sheetView showGridLines="0" tabSelected="1" view="pageLayout" topLeftCell="A20" zoomScale="60" zoomScaleNormal="70" zoomScaleSheetLayoutView="70" zoomScalePageLayoutView="60" workbookViewId="0">
      <selection activeCell="K20" sqref="K20"/>
    </sheetView>
  </sheetViews>
  <sheetFormatPr baseColWidth="10" defaultRowHeight="12.75" x14ac:dyDescent="0.2"/>
  <cols>
    <col min="1" max="1" width="8.5703125" customWidth="1"/>
    <col min="2" max="2" width="21.85546875" customWidth="1"/>
    <col min="4" max="4" width="24.42578125" customWidth="1"/>
    <col min="5" max="5" width="2.28515625" bestFit="1" customWidth="1"/>
    <col min="6" max="6" width="2.140625" bestFit="1" customWidth="1"/>
    <col min="7" max="7" width="2.42578125" bestFit="1" customWidth="1"/>
    <col min="8" max="8" width="2.28515625" bestFit="1" customWidth="1"/>
    <col min="9" max="9" width="2.42578125" bestFit="1" customWidth="1"/>
    <col min="10" max="11" width="2" bestFit="1" customWidth="1"/>
    <col min="12" max="13" width="2.28515625" bestFit="1" customWidth="1"/>
    <col min="14" max="14" width="2.42578125" bestFit="1" customWidth="1"/>
    <col min="15" max="16" width="2.28515625" bestFit="1" customWidth="1"/>
    <col min="17" max="17" width="12.28515625" customWidth="1"/>
    <col min="18" max="18" width="17.7109375" customWidth="1"/>
    <col min="19" max="19" width="15.85546875" customWidth="1"/>
    <col min="25" max="25" width="12.5703125" customWidth="1"/>
    <col min="27" max="27" width="13.28515625" customWidth="1"/>
  </cols>
  <sheetData>
    <row r="3" spans="1:27" ht="15.75" x14ac:dyDescent="0.2">
      <c r="A3" s="163" t="s">
        <v>16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</row>
    <row r="4" spans="1:27" ht="15.75" x14ac:dyDescent="0.2">
      <c r="A4" s="163" t="s">
        <v>89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</row>
    <row r="5" spans="1:27" ht="15.75" x14ac:dyDescent="0.2">
      <c r="A5" s="163" t="s">
        <v>144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</row>
    <row r="6" spans="1:27" ht="15.75" x14ac:dyDescent="0.2">
      <c r="A6" s="163" t="s">
        <v>145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</row>
    <row r="7" spans="1:27" ht="15.75" x14ac:dyDescent="0.25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2"/>
      <c r="V7" s="71"/>
      <c r="W7" s="71"/>
      <c r="X7" s="71"/>
      <c r="Y7" s="66"/>
      <c r="Z7" s="66"/>
      <c r="AA7" s="66"/>
    </row>
    <row r="8" spans="1:27" ht="15.7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71"/>
      <c r="S8" s="71"/>
      <c r="T8" s="71"/>
      <c r="U8" s="72"/>
      <c r="V8" s="71"/>
      <c r="W8" s="71"/>
      <c r="X8" s="71"/>
      <c r="Y8" s="66"/>
      <c r="Z8" s="66"/>
      <c r="AA8" s="66"/>
    </row>
    <row r="9" spans="1:27" x14ac:dyDescent="0.2">
      <c r="A9" s="73" t="s">
        <v>27</v>
      </c>
      <c r="B9" s="73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5"/>
      <c r="T9" s="75"/>
      <c r="U9" s="76"/>
      <c r="V9" s="75"/>
      <c r="W9" s="75"/>
      <c r="X9" s="75"/>
      <c r="Y9" s="77"/>
      <c r="Z9" s="77"/>
      <c r="AA9" s="77"/>
    </row>
    <row r="10" spans="1:27" x14ac:dyDescent="0.2">
      <c r="A10" s="73" t="s">
        <v>56</v>
      </c>
      <c r="B10" s="73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5"/>
      <c r="T10" s="75"/>
      <c r="U10" s="76"/>
      <c r="V10" s="75"/>
      <c r="W10" s="75"/>
      <c r="X10" s="75"/>
      <c r="Y10" s="77"/>
      <c r="Z10" s="77"/>
      <c r="AA10" s="77"/>
    </row>
    <row r="11" spans="1:27" x14ac:dyDescent="0.2">
      <c r="A11" s="73" t="s">
        <v>57</v>
      </c>
      <c r="B11" s="73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5"/>
      <c r="T11" s="75"/>
      <c r="U11" s="76"/>
      <c r="V11" s="75"/>
      <c r="W11" s="75"/>
      <c r="X11" s="75"/>
      <c r="Y11" s="77"/>
      <c r="Z11" s="77"/>
      <c r="AA11" s="77"/>
    </row>
    <row r="12" spans="1:27" ht="16.149999999999999" customHeight="1" x14ac:dyDescent="0.2">
      <c r="A12" s="184" t="s">
        <v>62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77"/>
      <c r="Z12" s="77"/>
      <c r="AA12" s="77"/>
    </row>
    <row r="13" spans="1:27" ht="13.5" thickBot="1" x14ac:dyDescent="0.25">
      <c r="A13" s="75"/>
      <c r="B13" s="78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5"/>
      <c r="R13" s="74"/>
      <c r="S13" s="75"/>
      <c r="T13" s="75"/>
      <c r="U13" s="76"/>
      <c r="V13" s="75"/>
      <c r="W13" s="75"/>
      <c r="X13" s="75"/>
      <c r="Y13" s="77"/>
      <c r="Z13" s="77"/>
      <c r="AA13" s="77"/>
    </row>
    <row r="14" spans="1:27" x14ac:dyDescent="0.2">
      <c r="A14" s="176" t="s">
        <v>13</v>
      </c>
      <c r="B14" s="197" t="s">
        <v>90</v>
      </c>
      <c r="C14" s="197" t="s">
        <v>20</v>
      </c>
      <c r="D14" s="180" t="s">
        <v>0</v>
      </c>
      <c r="E14" s="197" t="s">
        <v>14</v>
      </c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78" t="s">
        <v>10</v>
      </c>
      <c r="R14" s="195" t="s">
        <v>37</v>
      </c>
      <c r="S14" s="199" t="s">
        <v>11</v>
      </c>
      <c r="T14" s="199"/>
      <c r="U14" s="199"/>
      <c r="V14" s="199"/>
      <c r="W14" s="199"/>
      <c r="X14" s="199"/>
      <c r="Y14" s="199"/>
      <c r="Z14" s="199"/>
      <c r="AA14" s="200"/>
    </row>
    <row r="15" spans="1:27" ht="27.75" customHeight="1" x14ac:dyDescent="0.2">
      <c r="A15" s="177"/>
      <c r="B15" s="222"/>
      <c r="C15" s="222"/>
      <c r="D15" s="181"/>
      <c r="E15" s="43" t="s">
        <v>1</v>
      </c>
      <c r="F15" s="43" t="s">
        <v>2</v>
      </c>
      <c r="G15" s="43" t="s">
        <v>3</v>
      </c>
      <c r="H15" s="43" t="s">
        <v>4</v>
      </c>
      <c r="I15" s="43" t="s">
        <v>3</v>
      </c>
      <c r="J15" s="43" t="s">
        <v>5</v>
      </c>
      <c r="K15" s="43" t="s">
        <v>5</v>
      </c>
      <c r="L15" s="43" t="s">
        <v>4</v>
      </c>
      <c r="M15" s="43" t="s">
        <v>6</v>
      </c>
      <c r="N15" s="43" t="s">
        <v>7</v>
      </c>
      <c r="O15" s="43" t="s">
        <v>8</v>
      </c>
      <c r="P15" s="43" t="s">
        <v>9</v>
      </c>
      <c r="Q15" s="179"/>
      <c r="R15" s="220"/>
      <c r="S15" s="51" t="s">
        <v>31</v>
      </c>
      <c r="T15" s="52" t="s">
        <v>15</v>
      </c>
      <c r="U15" s="51" t="s">
        <v>21</v>
      </c>
      <c r="V15" s="51" t="s">
        <v>15</v>
      </c>
      <c r="W15" s="51" t="s">
        <v>21</v>
      </c>
      <c r="X15" s="51" t="s">
        <v>15</v>
      </c>
      <c r="Y15" s="51" t="s">
        <v>21</v>
      </c>
      <c r="Z15" s="51" t="s">
        <v>15</v>
      </c>
      <c r="AA15" s="230" t="s">
        <v>12</v>
      </c>
    </row>
    <row r="16" spans="1:27" ht="60.75" customHeight="1" x14ac:dyDescent="0.2">
      <c r="A16" s="231">
        <v>1</v>
      </c>
      <c r="B16" s="221" t="s">
        <v>125</v>
      </c>
      <c r="C16" s="221"/>
      <c r="D16" s="221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33"/>
      <c r="T16" s="33"/>
      <c r="U16" s="33"/>
      <c r="V16" s="33"/>
      <c r="W16" s="33"/>
      <c r="X16" s="33"/>
      <c r="Y16" s="17"/>
      <c r="Z16" s="17"/>
      <c r="AA16" s="153"/>
    </row>
    <row r="17" spans="1:27" ht="161.25" customHeight="1" x14ac:dyDescent="0.2">
      <c r="A17" s="154">
        <v>1.1000000000000001</v>
      </c>
      <c r="B17" s="25" t="s">
        <v>63</v>
      </c>
      <c r="C17" s="25" t="s">
        <v>22</v>
      </c>
      <c r="D17" s="33" t="s">
        <v>126</v>
      </c>
      <c r="E17" s="24"/>
      <c r="F17" s="24" t="s">
        <v>26</v>
      </c>
      <c r="G17" s="26" t="s">
        <v>26</v>
      </c>
      <c r="H17" s="24"/>
      <c r="I17" s="24"/>
      <c r="J17" s="24"/>
      <c r="K17" s="24"/>
      <c r="L17" s="24"/>
      <c r="M17" s="24"/>
      <c r="N17" s="24"/>
      <c r="O17" s="24"/>
      <c r="P17" s="24"/>
      <c r="Q17" s="25" t="s">
        <v>58</v>
      </c>
      <c r="R17" s="25" t="s">
        <v>64</v>
      </c>
      <c r="S17" s="25" t="s">
        <v>54</v>
      </c>
      <c r="T17" s="29">
        <f>100*4</f>
        <v>400</v>
      </c>
      <c r="U17" s="35" t="s">
        <v>41</v>
      </c>
      <c r="V17" s="23">
        <v>0</v>
      </c>
      <c r="W17" s="35" t="s">
        <v>23</v>
      </c>
      <c r="X17" s="37">
        <f>400*2*2</f>
        <v>1600</v>
      </c>
      <c r="Y17" s="36" t="s">
        <v>55</v>
      </c>
      <c r="Z17" s="37">
        <v>0</v>
      </c>
      <c r="AA17" s="97">
        <f>T17+V17+X17+Z17</f>
        <v>2000</v>
      </c>
    </row>
    <row r="18" spans="1:27" ht="127.5" customHeight="1" x14ac:dyDescent="0.2">
      <c r="A18" s="154">
        <v>1.2</v>
      </c>
      <c r="B18" s="21" t="s">
        <v>95</v>
      </c>
      <c r="C18" s="25" t="s">
        <v>96</v>
      </c>
      <c r="D18" s="25" t="s">
        <v>127</v>
      </c>
      <c r="E18" s="26"/>
      <c r="F18" s="46"/>
      <c r="G18" s="26" t="s">
        <v>26</v>
      </c>
      <c r="H18" s="26" t="s">
        <v>26</v>
      </c>
      <c r="I18" s="46"/>
      <c r="J18" s="46"/>
      <c r="K18" s="46"/>
      <c r="L18" s="46"/>
      <c r="M18" s="46"/>
      <c r="N18" s="46"/>
      <c r="O18" s="46"/>
      <c r="P18" s="46"/>
      <c r="Q18" s="25" t="s">
        <v>97</v>
      </c>
      <c r="R18" s="25" t="s">
        <v>98</v>
      </c>
      <c r="S18" s="25" t="s">
        <v>54</v>
      </c>
      <c r="T18" s="47">
        <f>100*5</f>
        <v>500</v>
      </c>
      <c r="U18" s="35" t="s">
        <v>41</v>
      </c>
      <c r="V18" s="23">
        <f>75*75</f>
        <v>5625</v>
      </c>
      <c r="W18" s="35" t="s">
        <v>23</v>
      </c>
      <c r="X18" s="47">
        <f>200*2+100</f>
        <v>500</v>
      </c>
      <c r="Y18" s="36" t="s">
        <v>55</v>
      </c>
      <c r="Z18" s="37">
        <v>0</v>
      </c>
      <c r="AA18" s="97">
        <f t="shared" ref="AA18" si="0">T18+V18+X18+Z18</f>
        <v>6625</v>
      </c>
    </row>
    <row r="19" spans="1:27" s="8" customFormat="1" ht="176.25" customHeight="1" x14ac:dyDescent="0.2">
      <c r="A19" s="232">
        <v>1.3</v>
      </c>
      <c r="B19" s="21" t="s">
        <v>65</v>
      </c>
      <c r="C19" s="21" t="s">
        <v>60</v>
      </c>
      <c r="D19" s="25" t="s">
        <v>128</v>
      </c>
      <c r="E19" s="24"/>
      <c r="F19" s="24"/>
      <c r="G19" s="24"/>
      <c r="H19" s="24"/>
      <c r="I19" s="24" t="s">
        <v>26</v>
      </c>
      <c r="J19" s="24" t="s">
        <v>26</v>
      </c>
      <c r="K19" s="24"/>
      <c r="L19" s="24"/>
      <c r="M19" s="24"/>
      <c r="N19" s="24"/>
      <c r="O19" s="24"/>
      <c r="P19" s="24"/>
      <c r="Q19" s="21" t="s">
        <v>93</v>
      </c>
      <c r="R19" s="21" t="s">
        <v>66</v>
      </c>
      <c r="S19" s="26" t="s">
        <v>54</v>
      </c>
      <c r="T19" s="23">
        <f>100*4</f>
        <v>400</v>
      </c>
      <c r="U19" s="35" t="s">
        <v>41</v>
      </c>
      <c r="V19" s="27">
        <v>0</v>
      </c>
      <c r="W19" s="28" t="s">
        <v>23</v>
      </c>
      <c r="X19" s="23">
        <f>200*4+200</f>
        <v>1000</v>
      </c>
      <c r="Y19" s="34" t="s">
        <v>45</v>
      </c>
      <c r="Z19" s="23">
        <v>0</v>
      </c>
      <c r="AA19" s="97">
        <f>T19+V19+X19+Z19</f>
        <v>1400</v>
      </c>
    </row>
    <row r="20" spans="1:27" ht="129" customHeight="1" thickBot="1" x14ac:dyDescent="0.25">
      <c r="A20" s="154">
        <v>1.4</v>
      </c>
      <c r="B20" s="21" t="s">
        <v>105</v>
      </c>
      <c r="C20" s="25" t="s">
        <v>96</v>
      </c>
      <c r="D20" s="25" t="s">
        <v>138</v>
      </c>
      <c r="E20" s="26"/>
      <c r="F20" s="46"/>
      <c r="G20" s="46"/>
      <c r="H20" s="26" t="s">
        <v>26</v>
      </c>
      <c r="I20" s="46"/>
      <c r="J20" s="46"/>
      <c r="K20" s="46"/>
      <c r="L20" s="46"/>
      <c r="M20" s="46"/>
      <c r="N20" s="46"/>
      <c r="O20" s="46"/>
      <c r="P20" s="46"/>
      <c r="Q20" s="25" t="s">
        <v>106</v>
      </c>
      <c r="R20" s="25" t="s">
        <v>107</v>
      </c>
      <c r="S20" s="25" t="s">
        <v>54</v>
      </c>
      <c r="T20" s="47">
        <f>100*3</f>
        <v>300</v>
      </c>
      <c r="U20" s="35" t="s">
        <v>41</v>
      </c>
      <c r="V20" s="23">
        <v>0</v>
      </c>
      <c r="W20" s="35" t="s">
        <v>23</v>
      </c>
      <c r="X20" s="47">
        <f>200</f>
        <v>200</v>
      </c>
      <c r="Y20" s="36" t="s">
        <v>55</v>
      </c>
      <c r="Z20" s="37">
        <v>0</v>
      </c>
      <c r="AA20" s="120">
        <f>T20+V20+X20+Z20</f>
        <v>500</v>
      </c>
    </row>
    <row r="21" spans="1:27" ht="13.5" thickBot="1" x14ac:dyDescent="0.25">
      <c r="A21" s="143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24"/>
      <c r="S21" s="124"/>
      <c r="T21" s="155">
        <f>SUM(T17:T20)</f>
        <v>1600</v>
      </c>
      <c r="U21" s="155"/>
      <c r="V21" s="155">
        <f t="shared" ref="V21:Z21" si="1">SUM(V17:V20)</f>
        <v>5625</v>
      </c>
      <c r="W21" s="155"/>
      <c r="X21" s="155">
        <f>SUM(X17:X20)</f>
        <v>3300</v>
      </c>
      <c r="Y21" s="155"/>
      <c r="Z21" s="156">
        <f t="shared" si="1"/>
        <v>0</v>
      </c>
      <c r="AA21" s="136">
        <f>SUM(AA17:AA20)</f>
        <v>10525</v>
      </c>
    </row>
  </sheetData>
  <mergeCells count="16">
    <mergeCell ref="A12:X12"/>
    <mergeCell ref="A8:B8"/>
    <mergeCell ref="C8:Q8"/>
    <mergeCell ref="A3:AA3"/>
    <mergeCell ref="A4:AA4"/>
    <mergeCell ref="A5:AA5"/>
    <mergeCell ref="A6:AA6"/>
    <mergeCell ref="R14:R15"/>
    <mergeCell ref="S14:AA14"/>
    <mergeCell ref="B16:D16"/>
    <mergeCell ref="A14:A15"/>
    <mergeCell ref="B14:B15"/>
    <mergeCell ref="C14:C15"/>
    <mergeCell ref="D14:D15"/>
    <mergeCell ref="E14:P14"/>
    <mergeCell ref="Q14:Q15"/>
  </mergeCells>
  <pageMargins left="0.25" right="0.25" top="0.75" bottom="0.75" header="0.3" footer="0.3"/>
  <pageSetup scale="55" orientation="landscape" horizontalDpi="4294967293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4:I36"/>
  <sheetViews>
    <sheetView showGridLines="0" view="pageLayout" topLeftCell="A3" zoomScaleNormal="100" zoomScaleSheetLayoutView="100" workbookViewId="0">
      <selection activeCell="C8" sqref="C8:C9"/>
    </sheetView>
  </sheetViews>
  <sheetFormatPr baseColWidth="10" defaultRowHeight="12.75" x14ac:dyDescent="0.2"/>
  <cols>
    <col min="1" max="1" width="7.5703125" customWidth="1"/>
    <col min="2" max="2" width="4.140625" customWidth="1"/>
    <col min="3" max="3" width="32" customWidth="1"/>
    <col min="4" max="5" width="22.42578125" customWidth="1"/>
    <col min="6" max="6" width="24.7109375" customWidth="1"/>
    <col min="7" max="7" width="19.7109375" customWidth="1"/>
    <col min="8" max="8" width="18.5703125" customWidth="1"/>
  </cols>
  <sheetData>
    <row r="4" spans="3:9" ht="15.75" x14ac:dyDescent="0.25">
      <c r="C4" s="223" t="s">
        <v>111</v>
      </c>
      <c r="D4" s="223"/>
      <c r="E4" s="223"/>
      <c r="F4" s="223"/>
      <c r="G4" s="223"/>
      <c r="H4" s="223"/>
      <c r="I4" s="137"/>
    </row>
    <row r="5" spans="3:9" ht="15.75" x14ac:dyDescent="0.25">
      <c r="C5" s="223" t="s">
        <v>100</v>
      </c>
      <c r="D5" s="223"/>
      <c r="E5" s="223"/>
      <c r="F5" s="223"/>
      <c r="G5" s="223"/>
      <c r="H5" s="223"/>
      <c r="I5" s="137"/>
    </row>
    <row r="6" spans="3:9" ht="15.75" x14ac:dyDescent="0.25">
      <c r="C6" s="223" t="s">
        <v>112</v>
      </c>
      <c r="D6" s="223"/>
      <c r="E6" s="223"/>
      <c r="F6" s="223"/>
      <c r="G6" s="223"/>
      <c r="H6" s="223"/>
    </row>
    <row r="7" spans="3:9" ht="15.75" x14ac:dyDescent="0.25">
      <c r="C7" s="228"/>
      <c r="D7" s="228"/>
      <c r="E7" s="228"/>
      <c r="F7" s="228"/>
      <c r="G7" s="228"/>
      <c r="H7" s="228"/>
      <c r="I7" s="228"/>
    </row>
    <row r="8" spans="3:9" ht="31.5" x14ac:dyDescent="0.25">
      <c r="C8" s="224" t="s">
        <v>32</v>
      </c>
      <c r="D8" s="54" t="s">
        <v>36</v>
      </c>
      <c r="E8" s="54" t="s">
        <v>35</v>
      </c>
      <c r="F8" s="54" t="s">
        <v>23</v>
      </c>
      <c r="G8" s="55" t="s">
        <v>40</v>
      </c>
      <c r="H8" s="85" t="s">
        <v>12</v>
      </c>
      <c r="I8" s="229"/>
    </row>
    <row r="9" spans="3:9" ht="15.75" x14ac:dyDescent="0.25">
      <c r="C9" s="224"/>
      <c r="D9" s="56" t="s">
        <v>33</v>
      </c>
      <c r="E9" s="56" t="s">
        <v>33</v>
      </c>
      <c r="F9" s="56" t="s">
        <v>33</v>
      </c>
      <c r="G9" s="56" t="s">
        <v>33</v>
      </c>
      <c r="H9" s="56" t="s">
        <v>33</v>
      </c>
      <c r="I9" s="229"/>
    </row>
    <row r="10" spans="3:9" ht="15" x14ac:dyDescent="0.2">
      <c r="C10" s="57" t="s">
        <v>34</v>
      </c>
      <c r="D10" s="58">
        <f>'Proteccion y control'!T21</f>
        <v>5700</v>
      </c>
      <c r="E10" s="58">
        <f>'Proteccion y control'!V21</f>
        <v>12100</v>
      </c>
      <c r="F10" s="58">
        <f>'Proteccion y control'!X21</f>
        <v>4900</v>
      </c>
      <c r="G10" s="58">
        <f>'Proteccion y control'!Z21</f>
        <v>0</v>
      </c>
      <c r="H10" s="58">
        <f t="shared" ref="H10:H15" si="0">D10+E10+F10+G10</f>
        <v>22700</v>
      </c>
      <c r="I10" s="59"/>
    </row>
    <row r="11" spans="3:9" ht="15" x14ac:dyDescent="0.2">
      <c r="C11" s="57" t="s">
        <v>73</v>
      </c>
      <c r="D11" s="58">
        <f>'Conservación de RRNN'!T22</f>
        <v>500</v>
      </c>
      <c r="E11" s="58">
        <f>'Conservación de RRNN'!V22</f>
        <v>0</v>
      </c>
      <c r="F11" s="58">
        <f>'Conservación de RRNN'!X22</f>
        <v>300</v>
      </c>
      <c r="G11" s="58">
        <f>'Conservación de RRNN'!Z22</f>
        <v>0</v>
      </c>
      <c r="H11" s="58">
        <f t="shared" si="0"/>
        <v>800</v>
      </c>
      <c r="I11" s="59"/>
    </row>
    <row r="12" spans="3:9" ht="15" x14ac:dyDescent="0.2">
      <c r="C12" s="57" t="s">
        <v>141</v>
      </c>
      <c r="D12" s="58">
        <v>3000</v>
      </c>
      <c r="E12" s="58">
        <v>1500</v>
      </c>
      <c r="F12" s="58">
        <v>500</v>
      </c>
      <c r="G12" s="58">
        <v>0</v>
      </c>
      <c r="H12" s="58">
        <f t="shared" si="0"/>
        <v>5000</v>
      </c>
      <c r="I12" s="59"/>
    </row>
    <row r="13" spans="3:9" ht="15" x14ac:dyDescent="0.2">
      <c r="C13" s="57" t="s">
        <v>24</v>
      </c>
      <c r="D13" s="58">
        <v>1600</v>
      </c>
      <c r="E13" s="58">
        <v>2400</v>
      </c>
      <c r="F13" s="58">
        <v>6400</v>
      </c>
      <c r="G13" s="58">
        <v>0</v>
      </c>
      <c r="H13" s="58">
        <f t="shared" si="0"/>
        <v>10400</v>
      </c>
      <c r="I13" s="59"/>
    </row>
    <row r="14" spans="3:9" ht="15" x14ac:dyDescent="0.2">
      <c r="C14" s="57" t="s">
        <v>74</v>
      </c>
      <c r="D14" s="58">
        <f>'Ordenamiento territorial'!T16</f>
        <v>12500</v>
      </c>
      <c r="E14" s="58">
        <f>'Ordenamiento territorial'!V16</f>
        <v>375</v>
      </c>
      <c r="F14" s="58">
        <f>'Ordenamiento territorial'!X16</f>
        <v>500</v>
      </c>
      <c r="G14" s="58">
        <f>'Ordenamiento territorial'!Z16</f>
        <v>0</v>
      </c>
      <c r="H14" s="58">
        <f t="shared" si="0"/>
        <v>13375</v>
      </c>
      <c r="I14" s="59"/>
    </row>
    <row r="15" spans="3:9" ht="15" x14ac:dyDescent="0.2">
      <c r="C15" s="57" t="s">
        <v>75</v>
      </c>
      <c r="D15" s="58">
        <f>'Uso Público'!T21</f>
        <v>1600</v>
      </c>
      <c r="E15" s="58">
        <f>'Uso Público'!V21</f>
        <v>5625</v>
      </c>
      <c r="F15" s="58">
        <f>'Uso Público'!X21</f>
        <v>3300</v>
      </c>
      <c r="G15" s="58">
        <f>'Uso Público'!Z21</f>
        <v>0</v>
      </c>
      <c r="H15" s="58">
        <f t="shared" si="0"/>
        <v>10525</v>
      </c>
      <c r="I15" s="59"/>
    </row>
    <row r="16" spans="3:9" ht="15.75" x14ac:dyDescent="0.25">
      <c r="C16" s="225" t="s">
        <v>39</v>
      </c>
      <c r="D16" s="226"/>
      <c r="E16" s="226"/>
      <c r="F16" s="226"/>
      <c r="G16" s="227"/>
      <c r="H16" s="60">
        <f>SUM(H10:H15)</f>
        <v>62800</v>
      </c>
      <c r="I16" s="59"/>
    </row>
    <row r="17" spans="3:9" ht="15" x14ac:dyDescent="0.2">
      <c r="C17" s="59"/>
      <c r="D17" s="61"/>
      <c r="E17" s="61"/>
      <c r="F17" s="61"/>
      <c r="G17" s="61"/>
      <c r="H17" s="61"/>
      <c r="I17" s="59"/>
    </row>
    <row r="18" spans="3:9" ht="15" x14ac:dyDescent="0.2">
      <c r="C18" s="224" t="s">
        <v>32</v>
      </c>
      <c r="D18" s="62" t="s">
        <v>12</v>
      </c>
      <c r="E18" s="63"/>
      <c r="F18" s="63"/>
      <c r="G18" s="63"/>
      <c r="H18" s="64"/>
      <c r="I18" s="59"/>
    </row>
    <row r="19" spans="3:9" ht="15" x14ac:dyDescent="0.2">
      <c r="C19" s="224"/>
      <c r="D19" s="62" t="s">
        <v>33</v>
      </c>
      <c r="E19" s="53"/>
      <c r="F19" s="53"/>
      <c r="G19" s="53"/>
      <c r="H19" s="53"/>
      <c r="I19" s="53"/>
    </row>
    <row r="20" spans="3:9" ht="15" x14ac:dyDescent="0.2">
      <c r="C20" s="57" t="s">
        <v>34</v>
      </c>
      <c r="D20" s="65">
        <f t="shared" ref="D20:D25" si="1">H10</f>
        <v>22700</v>
      </c>
      <c r="E20" s="53"/>
      <c r="F20" s="53"/>
      <c r="G20" s="53"/>
      <c r="H20" s="53"/>
      <c r="I20" s="53"/>
    </row>
    <row r="21" spans="3:9" ht="15" x14ac:dyDescent="0.2">
      <c r="C21" s="57" t="s">
        <v>73</v>
      </c>
      <c r="D21" s="65">
        <f t="shared" si="1"/>
        <v>800</v>
      </c>
      <c r="E21" s="53"/>
      <c r="F21" s="53"/>
      <c r="G21" s="53"/>
      <c r="H21" s="53"/>
      <c r="I21" s="53"/>
    </row>
    <row r="22" spans="3:9" ht="15" x14ac:dyDescent="0.2">
      <c r="C22" s="57" t="s">
        <v>141</v>
      </c>
      <c r="D22" s="65">
        <f t="shared" si="1"/>
        <v>5000</v>
      </c>
      <c r="E22" s="53"/>
      <c r="F22" s="53"/>
      <c r="G22" s="53"/>
      <c r="H22" s="53"/>
      <c r="I22" s="53"/>
    </row>
    <row r="23" spans="3:9" ht="15" x14ac:dyDescent="0.2">
      <c r="C23" s="57" t="s">
        <v>143</v>
      </c>
      <c r="D23" s="65">
        <f t="shared" si="1"/>
        <v>10400</v>
      </c>
      <c r="E23" s="53"/>
      <c r="F23" s="53"/>
      <c r="G23" s="53"/>
      <c r="H23" s="53"/>
      <c r="I23" s="53"/>
    </row>
    <row r="24" spans="3:9" ht="15" x14ac:dyDescent="0.2">
      <c r="C24" s="57" t="s">
        <v>74</v>
      </c>
      <c r="D24" s="65">
        <f t="shared" si="1"/>
        <v>13375</v>
      </c>
      <c r="E24" s="53"/>
      <c r="F24" s="53"/>
      <c r="G24" s="53"/>
      <c r="H24" s="53"/>
      <c r="I24" s="53"/>
    </row>
    <row r="25" spans="3:9" ht="15" x14ac:dyDescent="0.2">
      <c r="C25" s="57" t="s">
        <v>75</v>
      </c>
      <c r="D25" s="65">
        <f t="shared" si="1"/>
        <v>10525</v>
      </c>
      <c r="E25" s="53"/>
      <c r="F25" s="53"/>
      <c r="G25" s="53"/>
      <c r="H25" s="53"/>
      <c r="I25" s="53"/>
    </row>
    <row r="26" spans="3:9" ht="15" x14ac:dyDescent="0.2">
      <c r="C26" s="53"/>
      <c r="D26" s="53"/>
      <c r="E26" s="53"/>
      <c r="F26" s="53"/>
      <c r="G26" s="53"/>
      <c r="H26" s="53"/>
      <c r="I26" s="53"/>
    </row>
    <row r="27" spans="3:9" ht="15" x14ac:dyDescent="0.2">
      <c r="C27" s="53"/>
      <c r="D27" s="53"/>
      <c r="E27" s="53"/>
      <c r="F27" s="53"/>
      <c r="G27" s="53"/>
      <c r="H27" s="53"/>
      <c r="I27" s="53"/>
    </row>
    <row r="28" spans="3:9" ht="15" x14ac:dyDescent="0.2">
      <c r="C28" s="53"/>
      <c r="D28" s="53"/>
      <c r="E28" s="53"/>
      <c r="F28" s="53"/>
      <c r="G28" s="53"/>
      <c r="H28" s="53"/>
      <c r="I28" s="53"/>
    </row>
    <row r="29" spans="3:9" ht="15" x14ac:dyDescent="0.2">
      <c r="C29" s="53"/>
      <c r="D29" s="53"/>
      <c r="E29" s="53"/>
      <c r="F29" s="53"/>
      <c r="G29" s="53"/>
      <c r="H29" s="53"/>
      <c r="I29" s="53"/>
    </row>
    <row r="30" spans="3:9" ht="15" x14ac:dyDescent="0.2">
      <c r="C30" s="53"/>
      <c r="D30" s="53"/>
      <c r="E30" s="53"/>
      <c r="F30" s="53"/>
      <c r="G30" s="53"/>
      <c r="H30" s="53"/>
      <c r="I30" s="53"/>
    </row>
    <row r="31" spans="3:9" ht="15" x14ac:dyDescent="0.2">
      <c r="C31" s="53"/>
      <c r="D31" s="53"/>
      <c r="E31" s="53"/>
      <c r="F31" s="53"/>
      <c r="G31" s="53"/>
      <c r="H31" s="53"/>
      <c r="I31" s="53"/>
    </row>
    <row r="32" spans="3:9" ht="15" x14ac:dyDescent="0.2">
      <c r="C32" s="53"/>
      <c r="D32" s="53"/>
      <c r="E32" s="53"/>
      <c r="F32" s="53"/>
      <c r="G32" s="53"/>
      <c r="H32" s="53"/>
      <c r="I32" s="53"/>
    </row>
    <row r="33" spans="3:9" ht="15" x14ac:dyDescent="0.2">
      <c r="C33" s="53"/>
      <c r="D33" s="53"/>
      <c r="E33" s="53"/>
      <c r="F33" s="53"/>
      <c r="G33" s="53"/>
      <c r="H33" s="53"/>
      <c r="I33" s="53"/>
    </row>
    <row r="34" spans="3:9" ht="15" x14ac:dyDescent="0.2">
      <c r="C34" s="53"/>
      <c r="D34" s="53"/>
      <c r="E34" s="53"/>
      <c r="F34" s="53"/>
      <c r="G34" s="53"/>
      <c r="H34" s="53"/>
      <c r="I34" s="53"/>
    </row>
    <row r="35" spans="3:9" ht="15" x14ac:dyDescent="0.2">
      <c r="C35" s="53"/>
      <c r="D35" s="53"/>
      <c r="E35" s="53"/>
      <c r="F35" s="53"/>
      <c r="G35" s="53"/>
      <c r="H35" s="53"/>
      <c r="I35" s="53"/>
    </row>
    <row r="36" spans="3:9" ht="15" x14ac:dyDescent="0.2">
      <c r="C36" s="53"/>
      <c r="D36" s="53"/>
      <c r="E36" s="53"/>
      <c r="F36" s="53"/>
      <c r="G36" s="53"/>
      <c r="H36" s="53"/>
      <c r="I36" s="53"/>
    </row>
  </sheetData>
  <mergeCells count="8">
    <mergeCell ref="C4:H4"/>
    <mergeCell ref="C18:C19"/>
    <mergeCell ref="C16:G16"/>
    <mergeCell ref="C7:I7"/>
    <mergeCell ref="C8:C9"/>
    <mergeCell ref="I8:I9"/>
    <mergeCell ref="C6:H6"/>
    <mergeCell ref="C5:H5"/>
  </mergeCells>
  <pageMargins left="0.25" right="0.25" top="0.75" bottom="0.75" header="0.3" footer="0.3"/>
  <pageSetup scale="80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 </vt:lpstr>
      <vt:lpstr>Proteccion y control</vt:lpstr>
      <vt:lpstr>Conservación de RRNN</vt:lpstr>
      <vt:lpstr>Manejo de Recursos Naturales</vt:lpstr>
      <vt:lpstr>Investigación y Monitoreo</vt:lpstr>
      <vt:lpstr>Ordenamiento territorial</vt:lpstr>
      <vt:lpstr>Uso Público</vt:lpstr>
      <vt:lpstr>PRESUPUESTO IDEAL 2021</vt:lpstr>
      <vt:lpstr>'Investigación y Monitoreo'!Área_de_impresión</vt:lpstr>
      <vt:lpstr>'Ordenamiento territorial'!Área_de_impresión</vt:lpstr>
    </vt:vector>
  </TitlesOfParts>
  <Company>CONAP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Planificacion</dc:creator>
  <cp:lastModifiedBy>Kfw08</cp:lastModifiedBy>
  <cp:lastPrinted>2020-07-08T15:07:29Z</cp:lastPrinted>
  <dcterms:created xsi:type="dcterms:W3CDTF">2001-01-15T17:49:33Z</dcterms:created>
  <dcterms:modified xsi:type="dcterms:W3CDTF">2020-07-08T15:07:47Z</dcterms:modified>
</cp:coreProperties>
</file>