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Juanjo Romero Z\Desktop\CECON\POA's\POAs_2020 ZOTZ+2LAK\"/>
    </mc:Choice>
  </mc:AlternateContent>
  <xr:revisionPtr revIDLastSave="0" documentId="13_ncr:1_{E3212EA6-3B7D-4F74-B238-021CB522ECCA}" xr6:coauthVersionLast="46" xr6:coauthVersionMax="46" xr10:uidLastSave="{00000000-0000-0000-0000-000000000000}"/>
  <bookViews>
    <workbookView xWindow="-120" yWindow="-120" windowWidth="20730" windowHeight="11160" tabRatio="777" xr2:uid="{00000000-000D-0000-FFFF-FFFF00000000}"/>
  </bookViews>
  <sheets>
    <sheet name="Protec.ycontrol" sheetId="1" r:id="rId1"/>
    <sheet name="Man.RRNN" sheetId="2" r:id="rId2"/>
    <sheet name="Relnt_RRHH" sheetId="11" r:id="rId3"/>
    <sheet name="Infra,equip,man.cont" sheetId="8" r:id="rId4"/>
    <sheet name="Invest.yMonit." sheetId="4" r:id="rId5"/>
    <sheet name="Uso Público" sheetId="5" r:id="rId6"/>
    <sheet name="Rel.Com." sheetId="9" r:id="rId7"/>
  </sheets>
  <definedNames>
    <definedName name="_xlnm.Print_Area" localSheetId="3">'Infra,equip,man.cont'!$A$1:$U$17</definedName>
    <definedName name="_xlnm.Print_Area" localSheetId="4">'Invest.yMonit.'!$A$1:$U$9</definedName>
    <definedName name="_xlnm.Print_Area" localSheetId="1">Man.RRNN!$A$1:$U$11</definedName>
    <definedName name="_xlnm.Print_Area" localSheetId="5">'Uso Público'!$A$1:$U$12</definedName>
    <definedName name="_xlnm.Print_Titles" localSheetId="3">'Infra,equip,man.cont'!$11:$12</definedName>
    <definedName name="_xlnm.Print_Titles" localSheetId="4">'Invest.yMonit.'!$11:$12</definedName>
    <definedName name="_xlnm.Print_Titles" localSheetId="1">Man.RRNN!$10:$11</definedName>
    <definedName name="_xlnm.Print_Titles" localSheetId="0">Protec.ycontrol!$11:$12</definedName>
    <definedName name="_xlnm.Print_Titles" localSheetId="2">Relnt_RRHH!$11:$12</definedName>
    <definedName name="_xlnm.Print_Titles" localSheetId="5">'Uso Público'!$11:$12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1" i="4" l="1"/>
  <c r="V16" i="9"/>
  <c r="A4" i="9"/>
  <c r="V16" i="5"/>
  <c r="A4" i="5"/>
  <c r="A4" i="8" l="1"/>
  <c r="A4" i="4"/>
  <c r="W17" i="8"/>
  <c r="Z14" i="8"/>
  <c r="W18" i="11"/>
  <c r="A4" i="11" l="1"/>
  <c r="A4" i="2"/>
  <c r="W14" i="2"/>
  <c r="V18" i="9" s="1"/>
  <c r="W18" i="1"/>
  <c r="T15" i="4" l="1"/>
  <c r="U15" i="4" s="1"/>
  <c r="U13" i="2"/>
  <c r="U12" i="2"/>
  <c r="U14" i="2"/>
  <c r="T17" i="11" l="1"/>
  <c r="U17" i="11" s="1"/>
  <c r="U16" i="11"/>
  <c r="U15" i="11"/>
  <c r="T15" i="11"/>
  <c r="U14" i="11"/>
  <c r="T13" i="11"/>
  <c r="U13" i="11" s="1"/>
  <c r="A3" i="11"/>
  <c r="A2" i="11"/>
  <c r="A1" i="11"/>
  <c r="U18" i="11" l="1"/>
  <c r="Z13" i="1"/>
  <c r="T14" i="8" l="1"/>
  <c r="U14" i="8" s="1"/>
  <c r="U14" i="9" l="1"/>
  <c r="U13" i="9"/>
  <c r="U16" i="9" s="1"/>
  <c r="U14" i="5"/>
  <c r="U18" i="4"/>
  <c r="U17" i="4"/>
  <c r="T16" i="4"/>
  <c r="U16" i="4" s="1"/>
  <c r="U14" i="4"/>
  <c r="U13" i="4"/>
  <c r="U16" i="8" l="1"/>
  <c r="U15" i="8"/>
  <c r="U13" i="8"/>
  <c r="U17" i="8" s="1"/>
  <c r="A3" i="8" l="1"/>
  <c r="A2" i="8"/>
  <c r="A1" i="8"/>
  <c r="A3" i="9"/>
  <c r="A2" i="9"/>
  <c r="A1" i="9"/>
  <c r="A3" i="5"/>
  <c r="A2" i="5"/>
  <c r="A1" i="5"/>
  <c r="A3" i="4"/>
  <c r="A2" i="4"/>
  <c r="A1" i="4"/>
  <c r="A3" i="2"/>
  <c r="A2" i="2"/>
  <c r="A1" i="2"/>
  <c r="T17" i="1" l="1"/>
  <c r="U17" i="1" s="1"/>
  <c r="U20" i="4"/>
  <c r="U19" i="4"/>
  <c r="U21" i="4" s="1"/>
  <c r="T16" i="1" l="1"/>
  <c r="U16" i="1" s="1"/>
  <c r="Z15" i="5"/>
  <c r="AA15" i="5" s="1"/>
  <c r="AB15" i="5" s="1"/>
  <c r="AC15" i="5" s="1"/>
  <c r="T15" i="5" s="1"/>
  <c r="U15" i="5" s="1"/>
  <c r="U13" i="5"/>
  <c r="Z17" i="1"/>
  <c r="AC17" i="1" s="1"/>
  <c r="Z14" i="1"/>
  <c r="AA14" i="1" s="1"/>
  <c r="AB14" i="1" s="1"/>
  <c r="AC14" i="1" s="1"/>
  <c r="T15" i="1" s="1"/>
  <c r="T13" i="1"/>
  <c r="U13" i="1" s="1"/>
  <c r="U16" i="5" l="1"/>
  <c r="T18" i="9" s="1"/>
  <c r="U15" i="1"/>
  <c r="T14" i="1"/>
  <c r="U14" i="1" l="1"/>
  <c r="U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T14" authorId="0" shapeId="0" xr:uid="{00000000-0006-0000-0200-000001000000}">
      <text>
        <r>
          <rPr>
            <b/>
            <sz val="9"/>
            <color indexed="81"/>
            <rFont val="Tahoma"/>
            <family val="2"/>
          </rPr>
          <t>Usuario:</t>
        </r>
        <r>
          <rPr>
            <sz val="9"/>
            <color indexed="81"/>
            <rFont val="Tahoma"/>
            <family val="2"/>
          </rPr>
          <t xml:space="preserve">
Encomiendas</t>
        </r>
      </text>
    </comment>
    <comment ref="U15" authorId="0" shapeId="0" xr:uid="{00000000-0006-0000-0200-000002000000}">
      <text>
        <r>
          <rPr>
            <b/>
            <sz val="9"/>
            <color indexed="81"/>
            <rFont val="Tahoma"/>
            <family val="2"/>
          </rPr>
          <t>Usuario:</t>
        </r>
        <r>
          <rPr>
            <sz val="9"/>
            <color indexed="81"/>
            <rFont val="Tahoma"/>
            <family val="2"/>
          </rPr>
          <t xml:space="preserve">
15 Salarios (bono 14 + bono fin año + bono usac)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D14" authorId="0" shapeId="0" xr:uid="{00000000-0006-0000-0300-000001000000}">
      <text>
        <r>
          <rPr>
            <b/>
            <sz val="9"/>
            <color indexed="81"/>
            <rFont val="Tahoma"/>
            <family val="2"/>
          </rPr>
          <t>Usuario:</t>
        </r>
        <r>
          <rPr>
            <sz val="9"/>
            <color indexed="81"/>
            <rFont val="Tahoma"/>
            <family val="2"/>
          </rPr>
          <t xml:space="preserve">
pasar a infraestructura</t>
        </r>
      </text>
    </comment>
    <comment ref="T16" authorId="0" shapeId="0" xr:uid="{00000000-0006-0000-0300-000002000000}">
      <text>
        <r>
          <rPr>
            <b/>
            <sz val="9"/>
            <color indexed="81"/>
            <rFont val="Tahoma"/>
            <family val="2"/>
          </rPr>
          <t>Usuario:</t>
        </r>
        <r>
          <rPr>
            <sz val="9"/>
            <color indexed="81"/>
            <rFont val="Tahoma"/>
            <family val="2"/>
          </rPr>
          <t xml:space="preserve">
Encomiendas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T18" authorId="0" shapeId="0" xr:uid="{00000000-0006-0000-0400-000001000000}">
      <text>
        <r>
          <rPr>
            <b/>
            <sz val="9"/>
            <color indexed="81"/>
            <rFont val="Tahoma"/>
            <family val="2"/>
          </rPr>
          <t>Usuario:</t>
        </r>
        <r>
          <rPr>
            <sz val="9"/>
            <color indexed="81"/>
            <rFont val="Tahoma"/>
            <family val="2"/>
          </rPr>
          <t xml:space="preserve">
Movilizaciones a Calakmul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T13" authorId="0" shapeId="0" xr:uid="{00000000-0006-0000-0600-000001000000}">
      <text>
        <r>
          <rPr>
            <b/>
            <sz val="9"/>
            <color indexed="81"/>
            <rFont val="Tahoma"/>
            <family val="2"/>
          </rPr>
          <t>Usuario:</t>
        </r>
        <r>
          <rPr>
            <sz val="9"/>
            <color indexed="81"/>
            <rFont val="Tahoma"/>
            <family val="2"/>
          </rPr>
          <t xml:space="preserve">
Combustible</t>
        </r>
      </text>
    </comment>
    <comment ref="T14" authorId="0" shapeId="0" xr:uid="{00000000-0006-0000-0600-000002000000}">
      <text>
        <r>
          <rPr>
            <b/>
            <sz val="9"/>
            <color indexed="81"/>
            <rFont val="Tahoma"/>
            <family val="2"/>
          </rPr>
          <t>Usuario:</t>
        </r>
        <r>
          <rPr>
            <sz val="9"/>
            <color indexed="81"/>
            <rFont val="Tahoma"/>
            <family val="2"/>
          </rPr>
          <t xml:space="preserve">
Combustible</t>
        </r>
      </text>
    </comment>
    <comment ref="T15" authorId="0" shapeId="0" xr:uid="{00000000-0006-0000-0600-000003000000}">
      <text>
        <r>
          <rPr>
            <b/>
            <sz val="9"/>
            <color indexed="81"/>
            <rFont val="Tahoma"/>
            <family val="2"/>
          </rPr>
          <t>Usuario:</t>
        </r>
        <r>
          <rPr>
            <sz val="9"/>
            <color indexed="81"/>
            <rFont val="Tahoma"/>
            <family val="2"/>
          </rPr>
          <t xml:space="preserve">
Combustible</t>
        </r>
      </text>
    </comment>
  </commentList>
</comments>
</file>

<file path=xl/sharedStrings.xml><?xml version="1.0" encoding="utf-8"?>
<sst xmlns="http://schemas.openxmlformats.org/spreadsheetml/2006/main" count="570" uniqueCount="213">
  <si>
    <t>Actividades</t>
  </si>
  <si>
    <t>E</t>
  </si>
  <si>
    <t>F</t>
  </si>
  <si>
    <t>M</t>
  </si>
  <si>
    <t>A</t>
  </si>
  <si>
    <t>J</t>
  </si>
  <si>
    <t>S</t>
  </si>
  <si>
    <t>O</t>
  </si>
  <si>
    <t>N</t>
  </si>
  <si>
    <t>D</t>
  </si>
  <si>
    <t>Responsable</t>
  </si>
  <si>
    <t>Financiamiento</t>
  </si>
  <si>
    <t>TOTAL</t>
  </si>
  <si>
    <t>No.</t>
  </si>
  <si>
    <t>Meses</t>
  </si>
  <si>
    <t>Monto</t>
  </si>
  <si>
    <t>Informe de Actividades con fotografias</t>
  </si>
  <si>
    <t>X</t>
  </si>
  <si>
    <t>Coordinador de Area protegida</t>
  </si>
  <si>
    <t>Sub-Total</t>
  </si>
  <si>
    <t>Copia de Planillas y Vaucher</t>
  </si>
  <si>
    <t>Copia de documento de reestructura</t>
  </si>
  <si>
    <t>Presupuesto ordinario</t>
  </si>
  <si>
    <t>Resultado Esperado</t>
  </si>
  <si>
    <t>Ubicación Geográfica</t>
  </si>
  <si>
    <t>Código</t>
  </si>
  <si>
    <t>1,2</t>
  </si>
  <si>
    <t>1,2         3,4</t>
  </si>
  <si>
    <t>/12 gal. diesel por recorrido de 420 Km. desde Flores hasta la Línea fronteriza de Nachtún</t>
  </si>
  <si>
    <t>Informes y fotografías</t>
  </si>
  <si>
    <t>Se le ha dado mantenimiento a instalaciones administrativas con materiales del bosque.</t>
  </si>
  <si>
    <t>Nachtun- Dos Lagunas, zona de influencia y línea fronteriza con México</t>
  </si>
  <si>
    <t>1,2          3,4</t>
  </si>
  <si>
    <t>1,2             3,4</t>
  </si>
  <si>
    <t>/8.3 gal. diesel por recorrido de 145 Km. desde Flores hasta limite sur del biotopo Nachtún (zona de influencia)</t>
  </si>
  <si>
    <t>/10.6 gal. diesel por recorrido de 370 Km. desde Flores hasta sitio ark. Nachtún</t>
  </si>
  <si>
    <t>Se ha consolidado el trabajo del personal profesional, técnico y de campo con el cumplimiento de los resultados del Plan Maestro y servicios adecuados a la administración.</t>
  </si>
  <si>
    <t>Coordinador Nacional de area protegida y Coordinador de  Area protegida</t>
  </si>
  <si>
    <t>Se ha asegurado la disponibilidad y bienestar del personal para el cumplimiento de metas en el marco del Plan Maestro del Biotopo.</t>
  </si>
  <si>
    <t>Coordinador de area y Encargado de de Personal</t>
  </si>
  <si>
    <t>Coordinador de area, Encargado de Personal y GRS</t>
  </si>
  <si>
    <t>Listado de participantes y fotografias</t>
  </si>
  <si>
    <t>CONAP y CECON, Petén.</t>
  </si>
  <si>
    <t>Coordinación para el fortalecimiento  en la Mesa Multisectorial y de la RBM, enfocándose en la solidaridad comunitaria y la protección del patrimonio natural y cultural del biotopo.</t>
  </si>
  <si>
    <t>Distribución, facilitación y fiscalización de los recursos financieros, humanos y activos al personal del Biotopo.</t>
  </si>
  <si>
    <t>Presencia física del personal necesario y básico para la ejecución de las actividades de los programas de manejo del biotopo.</t>
  </si>
  <si>
    <t>Biotopo Protegido Nachtún - Dos Lagunas</t>
  </si>
  <si>
    <t>CECON Guatemala y Petén.</t>
  </si>
  <si>
    <t>Gestión con entidades gubernamentales y no gubernamentales la capacitación del personal Guarda-Recursos en temas de política ambiental, normas y procedimientos administrativos, Ley de Área Protegidas, SIGAP y otros de interés para el buen manejo del Biotopo.</t>
  </si>
  <si>
    <t>CECON Petén y Biotopo Protegido Nachtún - Dos Lagunas.</t>
  </si>
  <si>
    <t>1,2  3,4</t>
  </si>
  <si>
    <t>Desarrollo de un sistema de comuninación con la administración central, siguiendo las normas, rutinas, y procedimientos para la ejecución financiera asignada al Biotopo.</t>
  </si>
  <si>
    <t>Se ha fomentado la participación en instancias de coordinación interinstitucional ya existentes que pueda apoyar en la aplicación de estrategias de conservación dentro del Biotopo.</t>
  </si>
  <si>
    <t>Se ha implementado acciones de Protección y Control con base del Plan Maestro del Parque Nacional Mirador - Río Azul y Biotopo Naactún - Dos Lagunas.</t>
  </si>
  <si>
    <t>Encargados de Biotopo, Guarda Recursos, Coordinador de Área Protegidas</t>
  </si>
  <si>
    <t>Informe de actividades con fotografias + Reportes en Libro de Actividades Diarias.</t>
  </si>
  <si>
    <t>Informes de Actividades con fotografias</t>
  </si>
  <si>
    <t>48 patrullajes de corto alcance a lugares estratégicos para prevenir ilícitos en el Biotopo.</t>
  </si>
  <si>
    <t>Se han implementado acciones de prevención y control de incendios forestales del biotopo y su área de influencia.</t>
  </si>
  <si>
    <t>Esquinero sur-este (El Manantial), Los Lagartos, Los Monifatos, El Suspiro, La Gloria, El Sibal, Champas Quemadas, Naachtún, La Zorra, Línea Fronteriza, camino a El Cedro dentro del Biotopo Nachtún-Dos Lagunas</t>
  </si>
  <si>
    <t>Monitoreo de incendios por medio de patrullajes en la época de verano.</t>
  </si>
  <si>
    <t>Coordinador de Áreas Protegidas y Encargados de biotopo.</t>
  </si>
  <si>
    <t>Implementación del plan de uso público del biotopo y del PNMRA: controles de ingresos de personas y vehículos.</t>
  </si>
  <si>
    <t>Libro de Registro + Reporte de actividades diarias.</t>
  </si>
  <si>
    <t>Eliminación y extracción de residuos sólidos generados por presencia física del CECON, proyectos arqueológicos y turístas.</t>
  </si>
  <si>
    <t>Reporte de actividades diarias.</t>
  </si>
  <si>
    <t>Encargados de biotopo, Guarda Recursos. + Encagado de Personal y Coordinador AP</t>
  </si>
  <si>
    <t>Reporte de actividades diarias + Fotografías</t>
  </si>
  <si>
    <t>Se ha dado mantenimiento a los recursos físicos, así como se ha apoyado al personal asignado, que permitan la presencia física y el cumplimiento del Plan Maestro del Biotopo</t>
  </si>
  <si>
    <t>COMPONENTE DE INVESTIGACION Y MONITOREO</t>
  </si>
  <si>
    <t>Ejecución y seguimiento de las investigaciones, estudios y prácticas dentro del biotopo.</t>
  </si>
  <si>
    <t>Generar y sistematizar una base de datos de las investigaciones en el biotopo.</t>
  </si>
  <si>
    <t>Documentos en biblioteca y subidos a la web de la CDC y Mesa de Monitoreo.</t>
  </si>
  <si>
    <t>Coordinadores de Áreas Protegidas y Encargados de Investigación.</t>
  </si>
  <si>
    <t>Informes de actividades, presentaciones, publicaciones y otros medios.</t>
  </si>
  <si>
    <t>Se han coordinado y realizado investigaciones y mediciones periódicas de parámetros críticos documentando la situación ecológica y biológica orientar las acciones de conservación del biotopo.</t>
  </si>
  <si>
    <t>Se ha coordinado y desarrollado el manejo y protección de vestigios arqueológicos de patrimonio cultural tangible e intangible del biotopo.</t>
  </si>
  <si>
    <t>Proyecto Arqueológico Naachtun.</t>
  </si>
  <si>
    <t>Coordinador de Áreas Protegidas, IDAEH, Encagados de Biotopo y GRR.</t>
  </si>
  <si>
    <t>COMPONENTE DE RELACIONES INTERINSTITUCIONALES Y RECURSOS HUMANOS</t>
  </si>
  <si>
    <t>COMPONENTE DE PROTECCION Y CONTROL</t>
  </si>
  <si>
    <t>COMPONENTE DE MANEJO DE RECURSOS NATURALES</t>
  </si>
  <si>
    <t>COMPONENTE DE USO PUBLICO</t>
  </si>
  <si>
    <t>COMPONENTE DE INFRAESTRUCTURA, EQUIPAMIENTO Y MANEJO DE CONTABLE</t>
  </si>
  <si>
    <t>En c/ingreso y egreso de personal se monitorean campamentos xateros de la OMYC, con el fin de evitar impactos en zona de amortiguamiento de 5 Km. al sur del Parque.</t>
  </si>
  <si>
    <t>Gestión de perminos especiales en CONAP para el aprovechamiento de guano, madera rolliza y aserrada.</t>
  </si>
  <si>
    <t>Coordinadores y Guarda Recursos de Instituciones + Encargados de Biotopos + GRR Asignado a Grupo Elite</t>
  </si>
  <si>
    <t>Al menos participación en 2 patrullajes de largo alcance con el "Grupo Elite" integrados por CONAP, IDAEH y CECON para búqueda de información detallada de incidencia de ilícitos en equinero sur-este (OMYC) y límite norte (línea fronteriza con México) del biotopo.</t>
  </si>
  <si>
    <t>Coordinación e implementación de patrullajes de monitoreo en zonas vulnerables y de mayor riesgo (campamentos xateros y áres agrícolas de Ejidos Mexicanos en el esquinero NE del Biotopo) dentro del marco del Convenio Transfronterizo Selva Maya.</t>
  </si>
  <si>
    <t>Coordinadores de Instituciones y Oficiales, Elementos de la PNC y EG, Guarda Recursos + Encargados de Biotopo + GRR Asignado a Grupo Elite + Encargado de RBCalkmul</t>
  </si>
  <si>
    <t>Coordinadores y Guarda Recursos de CONAP, CECON e IDAEH + RBCalakmul</t>
  </si>
  <si>
    <t>Gestión de proyectos de investigación.</t>
  </si>
  <si>
    <t>Listado de proyectos en desarrollo y posibles de ejecutar</t>
  </si>
  <si>
    <t>USAC/CECON - Guatemala (CONCYT, DIGI) + Entidades Internacional (UICN)</t>
  </si>
  <si>
    <t>CECON-Guate, CUDEP y RBCalakmul</t>
  </si>
  <si>
    <t>Al menos participación en 2 patrullaje conjuntos de largo alcance integrado por CONAP, CECON, IDAEH, DIPRONA y EG (Ejercito de Guatemala) + RBC (Reserva de Biósfera Calakmul) y Ejercito Mexicano, para el monitoreo de amenazas en ambas fronteras, marco del Convenio Transfronterizo Selva Maya.</t>
  </si>
  <si>
    <t>CDC y Herbario / CECON</t>
  </si>
  <si>
    <t>Investigaciones intercambiadas</t>
  </si>
  <si>
    <t>Se han coordinado y realizado accciones para la ejecución y desarrollo del Plan de Uso Público del Parque Nacional Mirador - Río Azul y Biotopo Dos Lagunas</t>
  </si>
  <si>
    <t>Encargados de Biotopo, Guarda Recursos y Coordinadores de AP.</t>
  </si>
  <si>
    <t>Memorias y actas de reuniones</t>
  </si>
  <si>
    <t>Presupuesto ejecutado +80%</t>
  </si>
  <si>
    <t>Fotografías</t>
  </si>
  <si>
    <t>COMPONENTE DE RELACIONES COMUNITARIAS</t>
  </si>
  <si>
    <t>Nacional e internacional</t>
  </si>
  <si>
    <t>Firmo convenio del Bloque Zotz-BioItza-Tikal(WCS-PROPETEN, ABIOITZA, PANAT y CECON)</t>
  </si>
  <si>
    <t>Uaxactún, Carmelita, 5 Ejidos Mexicanos y 5 Comunidades Beliceñas</t>
  </si>
  <si>
    <t>Informes, listados de asistencia y fotografías</t>
  </si>
  <si>
    <r>
      <t xml:space="preserve">Por lo menos 1 taller de sensibilización ambiental por país en escuelas primaras, básicos o diversificados, para la formación ambiental y cultural, enmarcados en la Estrategia trinacional </t>
    </r>
    <r>
      <rPr>
        <b/>
        <sz val="10"/>
        <rFont val="Comic Sans MS"/>
        <family val="4"/>
      </rPr>
      <t>#todossomosselvamaya</t>
    </r>
  </si>
  <si>
    <t>Se han establecido alianzas estrategicas con instituciones que influyen directa e indirectamete en la conservacion de los recursos del biotopo y PNMRA.</t>
  </si>
  <si>
    <t xml:space="preserve">Planificación para el desarrollo de Taller Trinacional "Encuentro de Guardianes de la Selva Maya" </t>
  </si>
  <si>
    <t>CONSEJO NACIONAL DE AREA PROTEGIDAS -CONAP-</t>
  </si>
  <si>
    <t>UNIVERSIDAD DE SAN CARLOS DE GUATEMALA / CENTRO DE ESTUDIOS CONSERVACIONISTAS -USAC/CECON-</t>
  </si>
  <si>
    <t>1. Línea de acción: .</t>
  </si>
  <si>
    <t xml:space="preserve">2. Programa: </t>
  </si>
  <si>
    <t xml:space="preserve">3. Sub programa: </t>
  </si>
  <si>
    <t>Uso Público</t>
  </si>
  <si>
    <t>1. Linea de acción: Conservación del área protegida y su biodiversidad</t>
  </si>
  <si>
    <r>
      <t>2. Programa:</t>
    </r>
    <r>
      <rPr>
        <b/>
        <sz val="10"/>
        <rFont val="Comic Sans MS"/>
        <family val="4"/>
      </rPr>
      <t xml:space="preserve"> Protección y conservación</t>
    </r>
  </si>
  <si>
    <r>
      <t xml:space="preserve">3. Sub programa: </t>
    </r>
    <r>
      <rPr>
        <u/>
        <sz val="10"/>
        <rFont val="Comic Sans MS"/>
        <family val="4"/>
      </rPr>
      <t xml:space="preserve">Proteción y control </t>
    </r>
  </si>
  <si>
    <t>1.1.</t>
  </si>
  <si>
    <t>1.2.</t>
  </si>
  <si>
    <r>
      <t>2. Programa:</t>
    </r>
    <r>
      <rPr>
        <b/>
        <sz val="10"/>
        <rFont val="Comic Sans MS"/>
        <family val="4"/>
      </rPr>
      <t xml:space="preserve"> Manejo de recursos naturales</t>
    </r>
  </si>
  <si>
    <r>
      <t xml:space="preserve">3. Sub programa: </t>
    </r>
    <r>
      <rPr>
        <u/>
        <sz val="10"/>
        <rFont val="Comic Sans MS"/>
        <family val="4"/>
      </rPr>
      <t>Manejo de recuros</t>
    </r>
    <r>
      <rPr>
        <sz val="10"/>
        <rFont val="Comic Sans MS"/>
        <family val="4"/>
      </rPr>
      <t xml:space="preserve"> </t>
    </r>
  </si>
  <si>
    <t>2.1.</t>
  </si>
  <si>
    <t>3. Sub programa: Incidencia institucional, administracion y recurso humano</t>
  </si>
  <si>
    <r>
      <t>2. Programa:</t>
    </r>
    <r>
      <rPr>
        <b/>
        <sz val="10"/>
        <rFont val="Comic Sans MS"/>
        <family val="4"/>
      </rPr>
      <t xml:space="preserve"> Relaciones institucionales y recurso humano</t>
    </r>
  </si>
  <si>
    <t>3.1.</t>
  </si>
  <si>
    <t>3.2.</t>
  </si>
  <si>
    <t>3. Sub programa:  Mantenimiento de infraestructura, equipo y manejo contable</t>
  </si>
  <si>
    <r>
      <t>2. Programa:</t>
    </r>
    <r>
      <rPr>
        <b/>
        <sz val="10"/>
        <rFont val="Comic Sans MS"/>
        <family val="4"/>
      </rPr>
      <t xml:space="preserve"> Programa de infraestructura, equipamiento y manejo contable</t>
    </r>
  </si>
  <si>
    <t>4.1.</t>
  </si>
  <si>
    <t>4.2.</t>
  </si>
  <si>
    <t>Se han organizado, fiscalizado y facilitado los recursos financieros asignados para el cumplimiento de los objetivos del Plan Maestro del Biotopo.</t>
  </si>
  <si>
    <t>1. Línea de acción: Investigación y monitoreo</t>
  </si>
  <si>
    <r>
      <t>2. Programa:</t>
    </r>
    <r>
      <rPr>
        <b/>
        <sz val="10"/>
        <rFont val="Comic Sans MS"/>
        <family val="4"/>
      </rPr>
      <t xml:space="preserve"> Investigación y monitoreo</t>
    </r>
  </si>
  <si>
    <t>3. Sub programa: Investigación y monitoreo</t>
  </si>
  <si>
    <t>5.1.</t>
  </si>
  <si>
    <t>5.2.</t>
  </si>
  <si>
    <t>6.1.</t>
  </si>
  <si>
    <t>Relación y extensión comunitaria</t>
  </si>
  <si>
    <t>POA-2018 del Grupo Operativo de Coordinación (GOC), Agenda y Memoria del Taller, FOTOGRAFÍAS</t>
  </si>
  <si>
    <t>7.1.</t>
  </si>
  <si>
    <t>7.2.</t>
  </si>
  <si>
    <t>7.3.</t>
  </si>
  <si>
    <t>Se cuenta con 10 Guarda Recursos con su salario mensual puntual y prestaciones de ley + bonos de la USAC = 16 salarios al año.</t>
  </si>
  <si>
    <t>Coordinador de area protegida, Encargado de Personal y 10 GRS</t>
  </si>
  <si>
    <t>10 GRR + 1 Coordinador 50%</t>
  </si>
  <si>
    <t>Encargados de Biotopo, Guarda Recursos, Coordinador de Área Protegidas + Proyecto Arqueológico Naachtun</t>
  </si>
  <si>
    <t>Línea de ideas para la reestructuración administrativa del CECON-Petén, así como el inicio de un proceso de profesionalización de los Guarda- Recursos con el fin de optar a una mejor clasificación laboral en la USAC.</t>
  </si>
  <si>
    <t>Mantenimiento y ampliación de instalaciones administrativas y de investigadores en el biotopo: ampliación de albergue de GRR + cocina de investigadores y visitantes.</t>
  </si>
  <si>
    <t>Durante la estadía del Proyecto Arqueológico Naachtun programan el mantenimiento del campamento.</t>
  </si>
  <si>
    <t>Proyecto Arqueológico Naachtun y Coordinador de Áreas Protegidas.</t>
  </si>
  <si>
    <t>Seguimiento al Proyecto Tapir auspiciado por UICN y ejecutado por CECON/FDN.</t>
  </si>
  <si>
    <t>Intercambiar investigaciones con el Parque Nacional Mirador - Río Azul y la Reserva de Biósfera Calakmul en el marco del Convenio Transfronterizo Selva Maya KfW/GIZ-UICN</t>
  </si>
  <si>
    <t>Coordinación con los Directores del Proyecto Arqueológico Naachtun para el cumplimiento de la normativa del biotopo.</t>
  </si>
  <si>
    <t>Encargados de Biotopo, Guarda Recursos y Coordinador de AP + Encargado Logística Proyecto Arqueológico Nachtún (Coop.Francesa), Operadores de Turismo y Turistas.</t>
  </si>
  <si>
    <t>Coordinadores de AP + Director Proyecto Arqueológico</t>
  </si>
  <si>
    <t>Área admon., ruta Dos Lagunas - Nachtún, senderos, cuerpos de agua, campamento Proyecto Arqueológico Naachtún, y campamentos de turistas.</t>
  </si>
  <si>
    <t>Dentro del marco trinacional del Programa Selva Maya KfW/GIZ-UICN, se ha implementado una estrategia de sensibilización y divulgación ambiental para comunidades de influencia con el biotopo y PNMRA.</t>
  </si>
  <si>
    <t xml:space="preserve">Director del PNMRA, Sub-Director de la RBCalakmul Mx, Coordinador Biotopo, Director Reserva Río Bravo Bz, Guarda Recurso Asignado, Epesistas Gt+Mx y Coordinadores Programa Selva Maya KfW/GIZ-UICN Gt+Mx+Bz </t>
  </si>
  <si>
    <t>Elaboración de Programa Quinquenal 2019-2023 con aportes trinacionales y del Programa Selva Maya KfW/GIZ-UICN</t>
  </si>
  <si>
    <t>Agenda Bi o Tri - Nacional, Programa Quinquenal 2019-2023 del Grupo Operativo de Coordinación (GOC), FOTOGRAFÍAS</t>
  </si>
  <si>
    <t>Notificación de permiso del IDAEH + Reporte de actividades diarias + Informe de Temporada 2019.</t>
  </si>
  <si>
    <t>Seguimiento, apoyo y supervisión al Proyecto Petén Norte-Naachtún (PAPN-N).</t>
  </si>
  <si>
    <t>Coordinador de Área protegida</t>
  </si>
  <si>
    <t>Coordinador de Investigadores, Investigadores, Escuela de Biología/USAC, Coordinador de Área Protegida.</t>
  </si>
  <si>
    <t>Coordinador Unidad de Mamíferos CDC + Coordinador de Área Protegida</t>
  </si>
  <si>
    <t>Coordinadores Unidad de Mamíferos CDC + Herbario del CECON + Coordinador de Área Protegida + Investigadores de RBCalakmul y ECOSUR</t>
  </si>
  <si>
    <r>
      <t>Seguimiento al Proyecto Jaguares en el Corazón de la Selva Maya, financiado por FUNDAECO/</t>
    </r>
    <r>
      <rPr>
        <i/>
        <sz val="10"/>
        <rFont val="Comic Sans MS"/>
        <family val="4"/>
      </rPr>
      <t>RAINFOREST TRUST y GLOBAL CONSERVATION</t>
    </r>
    <r>
      <rPr>
        <sz val="10"/>
        <rFont val="Comic Sans MS"/>
        <family val="4"/>
      </rPr>
      <t>, entre el PNMRA, Biotopo y Calakmul.</t>
    </r>
  </si>
  <si>
    <t>Coordinador Unidad de Mamíferos CDC + Investigador Auxiliar y UNAM + Coordinador Biotopo + FUNDAECO Cap.Petén</t>
  </si>
  <si>
    <t>Informe de Actividades con fotografias + Denuncias</t>
  </si>
  <si>
    <t>Campamento Naachtun</t>
  </si>
  <si>
    <t>Puesto de Control Dos Lagunas</t>
  </si>
  <si>
    <t>El Proyecto Arqueológico Petén Norte-Naachtún (PAPN-N), cuenta con sus permisos por el MICUDE/DEMOPRE.</t>
  </si>
  <si>
    <t>Gestión de Proyecto "Construcción de Estación Biológica y Ecoturística Dos Lagunas", por parte de FUNDAECO.</t>
  </si>
  <si>
    <t>GRAN TOTAL</t>
  </si>
  <si>
    <t>Formas de verificación</t>
  </si>
  <si>
    <t>Porcentaje de cumplimiento</t>
  </si>
  <si>
    <t>Descripción</t>
  </si>
  <si>
    <t>BIOTOPO PROTEGIDO NAACHTUN-DOS LAGUNAS</t>
  </si>
  <si>
    <t>INFORME FINAL / PLAN OPERATIVO ANUAL 2020</t>
  </si>
  <si>
    <t>Se realizó 2 patrullajes / semana = 96 / año.</t>
  </si>
  <si>
    <t>Se realizó más de 2 patrullajes conjuntos, inclusive con los Ejercitos de Guatemala y de México.</t>
  </si>
  <si>
    <t>Se combatió incendio binacional causado por cazadores Mexicanos que han amenazado e intimidado a Guarda Parques de CECON y CONAP.</t>
  </si>
  <si>
    <t>Licencia Ambiental por MARN y Contrato por CONAP. Avance del 50%</t>
  </si>
  <si>
    <t>Se han venido dando beneficios como aumentos salariales del 8%, firma del pacto colectivo.</t>
  </si>
  <si>
    <t>Es dificil la re-clasificación dentro de la USAC para unificar la plaza de Guarda-Recursos (&gt;nivel académico y práctico y salarial), por lo que hay que desarrollar dicho proyecto. Se eliminaron las plazas de peones (planilla) pasando a 022 como Miscelaneos.</t>
  </si>
  <si>
    <t>Talleres de capacitacion de los Proyectos de Investigación; SMART y Protocolo de Captura o Detención.</t>
  </si>
  <si>
    <t>Se construyó cocina completa (pendiente deking vista a laguneta, piso y ss lavaplatos+resumidero), reparación de puente y ampliación de vivienda de cooperante (ducha, plataforma bomba de agua y escusado), pendiente centro de visitantes, vivienda del Director, cocina de visitantes, plataformas para turistas, ampliación de fosas y resumidero, y sistema de captación y distribución de agua.</t>
  </si>
  <si>
    <t>Pendiente camino Monifatos - Línea fronteriza</t>
  </si>
  <si>
    <t>Limpieza de 65 Km. de caminos (35 Km. de Dos Lagunas a Naachtun, 10 Km. para El Lechugal, 5 Km. a El Manatial y 15 de Cruce Cedro - Monifatos a Línea Fronteriza) para monitoreo y prevención de ilícitos en esquinero Sur-Este y límite norte con Reserva de Biósfera Calakmul, México.</t>
  </si>
  <si>
    <t>c/15 días se limpia el campamento, haciendo presencia física. 1 GuardaParque contratado por PACUNAM</t>
  </si>
  <si>
    <t>Ha mejorado, aunque está pendiente procedimientos de la Unidad de Áreas Protegidas</t>
  </si>
  <si>
    <t>NA x COVID-19. Ampliaron Convenio y Financiamiento para el 2021</t>
  </si>
  <si>
    <t>Ejecutado/Informe Final</t>
  </si>
  <si>
    <t>Divulgar y promocionar las investigaciones generadas, a través de educación ambiental, mesa de monitoreo u otros mecanismos de "Ciencia Ciudadana".</t>
  </si>
  <si>
    <t>2021: Op.Wallacea + Intercambio Mesa Monitoreo Selva Maya + WCS cruce de capturas cámaras-trampas</t>
  </si>
  <si>
    <t>Proyecto Jaguares en el Corazón de la Selva Maya. Cruce de datos en la Mesa de Monitoreo de la Selva Maya. Intercambio de Experiencias en Calakmul…. "EL EQUILIBRIO DEL JAGUAR" Libro de Actividades + Guía para Capacitadores + 2 Talleres virtuales para niños y capacitadores</t>
  </si>
  <si>
    <t>2021 Gestión con PACUNAM</t>
  </si>
  <si>
    <t xml:space="preserve">Mesa de monitoreo de la Selva Maya + Trifoliares de los Biotopos + 12 Infografías de los Biotopos + Manuales y Fichas Técnicas de los Biotopos + Material de apoyo a la docencia "El EQUILIBRIO DEL JAGUAR" y "Día del Jaguar para Niños". 2 artículos y 1 nota científica en revista LATIN index USAC. </t>
  </si>
  <si>
    <t>Listados de trabajadores e investigadores de c/proyecto + Informes Temporada 2019</t>
  </si>
  <si>
    <t>Por COVID-19 no hubo Proyecto. Apoyaron prestando 1 depósito de agua de 2,000 lts.</t>
  </si>
  <si>
    <r>
      <t xml:space="preserve">Poca visitación y con al COVID-19 se cerró el Biotopo. Para el 2021 se gestiona "Proyecto de </t>
    </r>
    <r>
      <rPr>
        <i/>
        <sz val="9"/>
        <rFont val="Comic Sans MS"/>
        <family val="4"/>
      </rPr>
      <t>Glo-camping</t>
    </r>
    <r>
      <rPr>
        <sz val="9"/>
        <rFont val="Comic Sans MS"/>
        <family val="4"/>
      </rPr>
      <t>" y se coordina con la Dirección del Parque para generar la bases de la actualización del Plan de Uso Público.</t>
    </r>
  </si>
  <si>
    <t>Dentro del POA-2020 del Proyecto Selva Maya e iniciativa trinacional focal Mirador-Calakmul-Río Bravo</t>
  </si>
  <si>
    <t>A pesar del COVID-19, se tuvieron reuniones virtuales y presenciales trinacionales</t>
  </si>
  <si>
    <t>Se ha participado en todos los espaciones como Comisión de Incendios Forestales CIF-2020, Comité de la RBM, GOC Selva Maya, Proyecto DEFRA-UK, entre otros</t>
  </si>
  <si>
    <r>
      <t>Aún no se cuenta con dicha base… NO DEPENDE DE ESTA DIRECCION</t>
    </r>
    <r>
      <rPr>
        <sz val="9"/>
        <rFont val="Comic Sans MS"/>
        <family val="4"/>
      </rPr>
      <t>. Posible apoyo del PBG/</t>
    </r>
    <r>
      <rPr>
        <i/>
        <sz val="9"/>
        <rFont val="Comic Sans MS"/>
        <family val="4"/>
      </rPr>
      <t>USAID</t>
    </r>
  </si>
  <si>
    <t>Se extraen basuras en c/cambio de personal.                                         Se le exige al proyecto arqueológico y  otros de investigación que extraigan sus basuras… no hay turismo…</t>
  </si>
  <si>
    <t>Plan de Protección y Vigilancia del Parque Mirador - Río Azul - Biotopo Dos Lagunas y Reserva de Biósfera Calakmul</t>
  </si>
  <si>
    <t>Debido a la pandemia no hubo Proyecto, aunque sí presencia c/15 días. 1 GuardaParque contratado x PACUNAM</t>
  </si>
  <si>
    <t>NA x COVID-19. 1 GuardaParque contratado x PACUNAM + acercamientos para futuro Convenio con CECON y continuar apoyo en Proyectos Arqueológicos + Ciencia Ciudadana + Fortalecimiento Biotopos (Infraestructura, equipamiento, operación)</t>
  </si>
  <si>
    <t>U.Zoología-CECON: 1.- Ampliación Proyecto para la Conservación del Tapir en Guatemala (F.Segree-UICN/FDN), 2.- Monitoreo de vertebrados en aguadas (DIGI-USAC). Herbario USG: Infografías y Fichas Técnicas de los Biotopos. 3.- Ambos incluyen Ciencia Ciudadana. 4.- WCS: Cámaras-Trampas PNMRA+BPNDL.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</si>
</sst>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100A]#,##0"/>
    <numFmt numFmtId="165" formatCode="&quot;Q&quot;#,##0"/>
    <numFmt numFmtId="166" formatCode="0.0"/>
    <numFmt numFmtId="167" formatCode="_-&quot;Q&quot;* #,##0_-;\-&quot;Q&quot;* #,##0_-;_-&quot;Q&quot;* &quot;-&quot;??_-;_-@_-"/>
  </numFmts>
  <fonts count="28" x14ac:knownFonts="1">
    <font>
      <sz val="10"/>
      <name val="Arial"/>
    </font>
    <font>
      <sz val="10"/>
      <name val="Arial"/>
      <family val="2"/>
    </font>
    <font>
      <b/>
      <sz val="10"/>
      <name val="Arial"/>
      <family val="2"/>
    </font>
    <font>
      <b/>
      <sz val="12"/>
      <name val="Arial"/>
      <family val="2"/>
    </font>
    <font>
      <b/>
      <sz val="10"/>
      <color indexed="49"/>
      <name val="Arial"/>
      <family val="2"/>
    </font>
    <font>
      <sz val="10"/>
      <name val="Arial"/>
      <family val="2"/>
    </font>
    <font>
      <b/>
      <sz val="12"/>
      <name val="Arial"/>
      <family val="2"/>
    </font>
    <font>
      <sz val="10"/>
      <name val="Arial"/>
      <family val="2"/>
    </font>
    <font>
      <b/>
      <sz val="12"/>
      <name val="Comic Sans MS"/>
      <family val="4"/>
    </font>
    <font>
      <sz val="10"/>
      <name val="Comic Sans MS"/>
      <family val="4"/>
    </font>
    <font>
      <b/>
      <sz val="10"/>
      <name val="Comic Sans MS"/>
      <family val="4"/>
    </font>
    <font>
      <u/>
      <sz val="10"/>
      <name val="Comic Sans MS"/>
      <family val="4"/>
    </font>
    <font>
      <b/>
      <sz val="10"/>
      <color indexed="49"/>
      <name val="Comic Sans MS"/>
      <family val="4"/>
    </font>
    <font>
      <sz val="12"/>
      <name val="Comic Sans MS"/>
      <family val="4"/>
    </font>
    <font>
      <b/>
      <sz val="11"/>
      <name val="Comic Sans MS"/>
      <family val="4"/>
    </font>
    <font>
      <sz val="8"/>
      <name val="Comic Sans MS"/>
      <family val="4"/>
    </font>
    <font>
      <b/>
      <sz val="8"/>
      <name val="Arial"/>
      <family val="2"/>
    </font>
    <font>
      <sz val="9"/>
      <name val="Arial"/>
      <family val="2"/>
    </font>
    <font>
      <sz val="9"/>
      <name val="Comic Sans MS"/>
      <family val="4"/>
    </font>
    <font>
      <sz val="9"/>
      <color rgb="FFFF0000"/>
      <name val="Comic Sans MS"/>
      <family val="4"/>
    </font>
    <font>
      <sz val="9"/>
      <color indexed="81"/>
      <name val="Tahoma"/>
      <family val="2"/>
    </font>
    <font>
      <b/>
      <sz val="9"/>
      <color indexed="81"/>
      <name val="Tahoma"/>
      <family val="2"/>
    </font>
    <font>
      <sz val="10"/>
      <name val="Arial Narrow"/>
      <family val="2"/>
    </font>
    <font>
      <sz val="10"/>
      <color rgb="FFFF0000"/>
      <name val="Arial"/>
      <family val="2"/>
    </font>
    <font>
      <i/>
      <sz val="10"/>
      <name val="Comic Sans MS"/>
      <family val="4"/>
    </font>
    <font>
      <i/>
      <sz val="9"/>
      <name val="Comic Sans MS"/>
      <family val="4"/>
    </font>
    <font>
      <sz val="9"/>
      <color rgb="FFFF0000"/>
      <name val="Arial"/>
      <family val="2"/>
    </font>
    <font>
      <sz val="10"/>
      <color rgb="FFFF0000"/>
      <name val="Comic Sans MS"/>
      <family val="4"/>
    </font>
  </fonts>
  <fills count="9">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indexed="47"/>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51">
    <xf numFmtId="0" fontId="0" fillId="0" borderId="0" xfId="0"/>
    <xf numFmtId="0" fontId="0" fillId="0" borderId="0" xfId="0" applyBorder="1"/>
    <xf numFmtId="0" fontId="3" fillId="0" borderId="0" xfId="0" applyFont="1" applyAlignment="1">
      <alignment horizontal="center"/>
    </xf>
    <xf numFmtId="0" fontId="4" fillId="0" borderId="0" xfId="0" applyFont="1" applyAlignment="1">
      <alignment horizontal="center" vertical="center"/>
    </xf>
    <xf numFmtId="0" fontId="5" fillId="0" borderId="0" xfId="0" applyFont="1"/>
    <xf numFmtId="0" fontId="4" fillId="0" borderId="0" xfId="0" applyFont="1" applyBorder="1" applyAlignment="1">
      <alignment horizontal="center" vertical="center"/>
    </xf>
    <xf numFmtId="0" fontId="7" fillId="0" borderId="0" xfId="0" applyFont="1" applyAlignment="1">
      <alignment horizontal="left" vertical="justify"/>
    </xf>
    <xf numFmtId="0" fontId="7" fillId="0" borderId="0" xfId="0" applyFont="1" applyAlignment="1">
      <alignment vertical="justify"/>
    </xf>
    <xf numFmtId="0" fontId="7" fillId="0" borderId="0" xfId="0" applyFont="1"/>
    <xf numFmtId="0" fontId="7" fillId="0" borderId="0" xfId="0" applyFont="1" applyBorder="1" applyAlignment="1">
      <alignment horizontal="center" vertical="top" wrapText="1"/>
    </xf>
    <xf numFmtId="0" fontId="7" fillId="0" borderId="0" xfId="0" applyFont="1" applyBorder="1" applyAlignment="1">
      <alignment horizontal="left" vertical="top" wrapText="1"/>
    </xf>
    <xf numFmtId="2" fontId="7" fillId="0" borderId="0" xfId="0" applyNumberFormat="1" applyFont="1" applyBorder="1" applyAlignment="1">
      <alignment horizontal="left" vertical="top" wrapText="1"/>
    </xf>
    <xf numFmtId="0" fontId="7" fillId="0" borderId="0" xfId="0" applyFont="1" applyBorder="1" applyAlignment="1">
      <alignment horizontal="center"/>
    </xf>
    <xf numFmtId="0" fontId="7" fillId="0" borderId="0" xfId="0" applyFont="1" applyAlignment="1">
      <alignment horizontal="left" vertical="top" wrapText="1"/>
    </xf>
    <xf numFmtId="0" fontId="1" fillId="0" borderId="0" xfId="0" applyFont="1" applyBorder="1"/>
    <xf numFmtId="0" fontId="8" fillId="0" borderId="0" xfId="0" applyFont="1" applyAlignment="1">
      <alignment horizontal="center"/>
    </xf>
    <xf numFmtId="0" fontId="9" fillId="0" borderId="0" xfId="0" applyFont="1"/>
    <xf numFmtId="0" fontId="9" fillId="0" borderId="0" xfId="0" applyFont="1" applyAlignment="1">
      <alignment vertical="justify"/>
    </xf>
    <xf numFmtId="0" fontId="9" fillId="0" borderId="0" xfId="0" applyFont="1" applyAlignment="1">
      <alignment horizontal="left" vertical="top" wrapText="1"/>
    </xf>
    <xf numFmtId="0" fontId="9" fillId="0" borderId="0" xfId="0" applyFont="1" applyAlignment="1">
      <alignment vertical="center" wrapText="1"/>
    </xf>
    <xf numFmtId="0" fontId="9" fillId="0" borderId="0" xfId="0" applyFont="1" applyBorder="1" applyAlignment="1">
      <alignment vertical="center" wrapText="1"/>
    </xf>
    <xf numFmtId="0" fontId="6" fillId="0" borderId="0" xfId="0" applyFont="1" applyAlignment="1">
      <alignment horizontal="center"/>
    </xf>
    <xf numFmtId="0" fontId="12" fillId="0" borderId="0" xfId="0" applyFont="1" applyAlignment="1">
      <alignment horizontal="center" vertical="center" wrapText="1"/>
    </xf>
    <xf numFmtId="0" fontId="9" fillId="0" borderId="0" xfId="0" applyFont="1" applyAlignment="1">
      <alignment horizontal="left"/>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164" fontId="9" fillId="0" borderId="1" xfId="0" applyNumberFormat="1" applyFont="1" applyFill="1" applyBorder="1" applyAlignment="1">
      <alignment horizontal="right" vertical="center" wrapText="1"/>
    </xf>
    <xf numFmtId="164" fontId="9" fillId="0" borderId="1" xfId="0" applyNumberFormat="1" applyFont="1" applyBorder="1" applyAlignment="1">
      <alignment horizontal="right" vertical="center" wrapText="1"/>
    </xf>
    <xf numFmtId="0" fontId="15" fillId="0" borderId="0" xfId="0" applyFont="1" applyAlignment="1">
      <alignment vertical="center" wrapText="1"/>
    </xf>
    <xf numFmtId="165" fontId="15" fillId="0" borderId="0" xfId="0" applyNumberFormat="1" applyFont="1" applyAlignment="1">
      <alignment vertical="center" wrapText="1"/>
    </xf>
    <xf numFmtId="166" fontId="15" fillId="0" borderId="0" xfId="0" applyNumberFormat="1" applyFont="1" applyAlignment="1">
      <alignment vertical="center" wrapText="1"/>
    </xf>
    <xf numFmtId="1" fontId="15" fillId="0" borderId="0" xfId="0" applyNumberFormat="1" applyFont="1" applyAlignment="1">
      <alignment vertical="center" wrapText="1"/>
    </xf>
    <xf numFmtId="164" fontId="9" fillId="0" borderId="1" xfId="0" applyNumberFormat="1" applyFont="1" applyFill="1" applyBorder="1" applyAlignment="1">
      <alignment horizontal="center" vertical="center" wrapText="1"/>
    </xf>
    <xf numFmtId="0" fontId="0" fillId="0" borderId="0" xfId="0" applyBorder="1" applyAlignment="1">
      <alignment horizontal="center"/>
    </xf>
    <xf numFmtId="0" fontId="1" fillId="0" borderId="0" xfId="0" applyFont="1" applyBorder="1" applyAlignment="1">
      <alignment horizontal="center"/>
    </xf>
    <xf numFmtId="0" fontId="9" fillId="3" borderId="1" xfId="0" applyFont="1" applyFill="1" applyBorder="1" applyAlignment="1">
      <alignment horizontal="center" vertical="center" wrapText="1"/>
    </xf>
    <xf numFmtId="0" fontId="16" fillId="0" borderId="0" xfId="0" applyFont="1" applyAlignment="1">
      <alignment horizontal="center"/>
    </xf>
    <xf numFmtId="0" fontId="9" fillId="0" borderId="0" xfId="0" applyFont="1" applyAlignment="1">
      <alignment horizontal="left" vertical="center"/>
    </xf>
    <xf numFmtId="0" fontId="8" fillId="0" borderId="0" xfId="0" applyFont="1" applyBorder="1" applyAlignment="1">
      <alignment horizontal="center" vertical="top"/>
    </xf>
    <xf numFmtId="0" fontId="9" fillId="0" borderId="1" xfId="0" applyFont="1" applyBorder="1" applyAlignment="1">
      <alignment vertical="center" wrapText="1"/>
    </xf>
    <xf numFmtId="0" fontId="15" fillId="0" borderId="0" xfId="0" applyFont="1" applyBorder="1" applyAlignment="1">
      <alignment vertical="center" wrapText="1"/>
    </xf>
    <xf numFmtId="165" fontId="15" fillId="0" borderId="0" xfId="0" applyNumberFormat="1" applyFont="1" applyBorder="1" applyAlignment="1">
      <alignment vertical="center" wrapText="1"/>
    </xf>
    <xf numFmtId="9" fontId="9" fillId="0" borderId="1" xfId="1" applyFont="1" applyBorder="1" applyAlignment="1">
      <alignment vertical="center" wrapText="1"/>
    </xf>
    <xf numFmtId="9" fontId="17" fillId="0" borderId="0" xfId="1" applyFont="1" applyFill="1" applyBorder="1" applyAlignment="1">
      <alignment vertical="center"/>
    </xf>
    <xf numFmtId="0" fontId="10" fillId="2" borderId="0" xfId="0" applyFont="1" applyFill="1" applyBorder="1" applyAlignment="1">
      <alignment horizontal="center" vertical="center"/>
    </xf>
    <xf numFmtId="164" fontId="9" fillId="0" borderId="0" xfId="0" applyNumberFormat="1" applyFont="1" applyFill="1" applyBorder="1" applyAlignment="1">
      <alignment horizontal="right" vertical="center" wrapText="1"/>
    </xf>
    <xf numFmtId="164" fontId="8" fillId="0" borderId="0" xfId="0" applyNumberFormat="1" applyFont="1" applyBorder="1" applyAlignment="1">
      <alignment vertical="center" wrapText="1"/>
    </xf>
    <xf numFmtId="9" fontId="18" fillId="0" borderId="0" xfId="0" applyNumberFormat="1" applyFont="1" applyAlignment="1">
      <alignment vertical="center" wrapText="1"/>
    </xf>
    <xf numFmtId="10" fontId="0" fillId="0" borderId="0" xfId="0" applyNumberFormat="1" applyBorder="1"/>
    <xf numFmtId="0" fontId="8" fillId="0" borderId="0" xfId="0" applyFont="1" applyBorder="1" applyAlignment="1">
      <alignment horizontal="center" vertical="top"/>
    </xf>
    <xf numFmtId="0" fontId="8" fillId="0" borderId="0" xfId="0" applyFont="1" applyFill="1" applyBorder="1" applyAlignment="1">
      <alignment horizontal="center" vertical="top"/>
    </xf>
    <xf numFmtId="0" fontId="1" fillId="0" borderId="0" xfId="0" applyFont="1"/>
    <xf numFmtId="0" fontId="1" fillId="0" borderId="0" xfId="0" applyFont="1" applyAlignment="1">
      <alignment horizontal="left" vertical="justify"/>
    </xf>
    <xf numFmtId="0" fontId="1" fillId="0" borderId="0" xfId="0" applyFont="1" applyAlignment="1">
      <alignment vertical="justify"/>
    </xf>
    <xf numFmtId="0" fontId="8" fillId="0" borderId="0" xfId="0" applyFont="1" applyFill="1" applyAlignment="1">
      <alignment horizontal="center"/>
    </xf>
    <xf numFmtId="0" fontId="8" fillId="0" borderId="0" xfId="0" applyFont="1" applyFill="1" applyBorder="1" applyAlignment="1">
      <alignment horizontal="center" vertical="top"/>
    </xf>
    <xf numFmtId="0" fontId="9" fillId="0" borderId="0" xfId="0" applyFont="1" applyAlignment="1">
      <alignment horizontal="left" vertical="justify"/>
    </xf>
    <xf numFmtId="0" fontId="9" fillId="0" borderId="0" xfId="0" applyFont="1" applyAlignment="1">
      <alignment horizontal="left" vertical="top"/>
    </xf>
    <xf numFmtId="0" fontId="6" fillId="0" borderId="0" xfId="0" applyFont="1" applyFill="1" applyAlignment="1">
      <alignment horizontal="center"/>
    </xf>
    <xf numFmtId="0"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164" fontId="8" fillId="0" borderId="1" xfId="0" applyNumberFormat="1" applyFont="1" applyBorder="1" applyAlignment="1">
      <alignment vertical="center" wrapText="1"/>
    </xf>
    <xf numFmtId="0" fontId="3" fillId="0" borderId="0" xfId="0" applyFont="1" applyFill="1" applyAlignment="1">
      <alignment horizontal="center"/>
    </xf>
    <xf numFmtId="167" fontId="9" fillId="0" borderId="1" xfId="0" applyNumberFormat="1" applyFont="1" applyBorder="1" applyAlignment="1">
      <alignment horizontal="right" vertical="center" wrapText="1"/>
    </xf>
    <xf numFmtId="167" fontId="9" fillId="0" borderId="1" xfId="0" applyNumberFormat="1" applyFont="1" applyFill="1" applyBorder="1" applyAlignment="1">
      <alignment horizontal="right" vertical="center" wrapText="1"/>
    </xf>
    <xf numFmtId="9" fontId="22" fillId="0" borderId="0" xfId="0" applyNumberFormat="1" applyFont="1" applyAlignment="1">
      <alignment horizontal="center" vertical="center" wrapText="1"/>
    </xf>
    <xf numFmtId="49" fontId="9" fillId="0" borderId="1"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0" fontId="13" fillId="4" borderId="1" xfId="0" applyFont="1" applyFill="1" applyBorder="1" applyAlignment="1">
      <alignment vertical="center" wrapText="1"/>
    </xf>
    <xf numFmtId="164" fontId="10" fillId="0" borderId="1" xfId="0" applyNumberFormat="1" applyFont="1" applyBorder="1" applyAlignment="1">
      <alignment vertical="center" wrapText="1"/>
    </xf>
    <xf numFmtId="164" fontId="10" fillId="0" borderId="1" xfId="0" applyNumberFormat="1" applyFont="1" applyFill="1" applyBorder="1" applyAlignment="1">
      <alignment horizontal="center" vertical="center" wrapText="1"/>
    </xf>
    <xf numFmtId="0" fontId="8" fillId="0" borderId="0" xfId="0" applyFont="1" applyBorder="1" applyAlignment="1">
      <alignment horizontal="center" vertical="top"/>
    </xf>
    <xf numFmtId="0" fontId="8" fillId="0" borderId="0" xfId="0" applyFont="1" applyFill="1" applyBorder="1" applyAlignment="1">
      <alignment horizontal="center" vertical="top"/>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5" fillId="0" borderId="1" xfId="0" applyFont="1" applyBorder="1" applyAlignment="1">
      <alignment vertical="center" wrapText="1"/>
    </xf>
    <xf numFmtId="49" fontId="10" fillId="5" borderId="1" xfId="0" applyNumberFormat="1" applyFont="1" applyFill="1" applyBorder="1" applyAlignment="1">
      <alignment horizontal="center" vertical="center"/>
    </xf>
    <xf numFmtId="0" fontId="9" fillId="0" borderId="0" xfId="0" applyFont="1" applyFill="1" applyBorder="1" applyAlignment="1">
      <alignment horizontal="left"/>
    </xf>
    <xf numFmtId="0" fontId="9" fillId="0" borderId="0" xfId="0" applyFont="1" applyFill="1" applyBorder="1"/>
    <xf numFmtId="164" fontId="8" fillId="0" borderId="1" xfId="0" applyNumberFormat="1" applyFont="1" applyBorder="1" applyAlignment="1">
      <alignment horizontal="right" vertical="center" wrapText="1"/>
    </xf>
    <xf numFmtId="164" fontId="8" fillId="0" borderId="1" xfId="0" applyNumberFormat="1" applyFont="1" applyFill="1" applyBorder="1" applyAlignment="1">
      <alignment horizontal="right" vertical="center" wrapText="1"/>
    </xf>
    <xf numFmtId="0" fontId="13" fillId="0" borderId="1" xfId="0" applyFont="1" applyBorder="1" applyAlignment="1">
      <alignment vertical="center" wrapText="1"/>
    </xf>
    <xf numFmtId="164" fontId="10" fillId="0" borderId="1" xfId="0" applyNumberFormat="1" applyFont="1" applyBorder="1" applyAlignment="1">
      <alignment horizontal="right" vertical="center" wrapText="1"/>
    </xf>
    <xf numFmtId="164" fontId="10" fillId="0" borderId="1" xfId="0" applyNumberFormat="1" applyFont="1" applyFill="1" applyBorder="1" applyAlignment="1">
      <alignment horizontal="right"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8" fillId="3" borderId="1" xfId="0" applyNumberFormat="1" applyFont="1" applyFill="1" applyBorder="1" applyAlignment="1">
      <alignment horizontal="center" vertical="center"/>
    </xf>
    <xf numFmtId="164" fontId="14" fillId="0" borderId="1" xfId="0" applyNumberFormat="1" applyFont="1" applyBorder="1" applyAlignment="1">
      <alignment horizontal="right" vertical="center" wrapText="1"/>
    </xf>
    <xf numFmtId="164" fontId="14" fillId="0" borderId="1" xfId="0" applyNumberFormat="1" applyFont="1" applyFill="1" applyBorder="1" applyAlignment="1">
      <alignment horizontal="right" vertical="center" wrapText="1"/>
    </xf>
    <xf numFmtId="0" fontId="9" fillId="0" borderId="1" xfId="0" applyFont="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0" xfId="0" applyFont="1" applyFill="1" applyBorder="1" applyAlignment="1">
      <alignment horizontal="center" vertical="top"/>
    </xf>
    <xf numFmtId="0" fontId="8" fillId="0" borderId="0" xfId="0" applyFont="1" applyBorder="1" applyAlignment="1">
      <alignment horizontal="center" vertical="top"/>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8" fillId="0" borderId="1" xfId="0" applyFont="1" applyBorder="1" applyAlignment="1">
      <alignment vertical="center" wrapText="1"/>
    </xf>
    <xf numFmtId="9" fontId="2" fillId="0" borderId="1" xfId="1" applyFont="1" applyBorder="1" applyAlignment="1">
      <alignment horizontal="center" vertical="center"/>
    </xf>
    <xf numFmtId="9" fontId="9" fillId="0" borderId="5" xfId="1" applyNumberFormat="1" applyFont="1" applyBorder="1" applyAlignment="1">
      <alignment horizontal="center" vertical="center" wrapText="1"/>
    </xf>
    <xf numFmtId="9" fontId="9" fillId="0" borderId="1" xfId="1" applyNumberFormat="1" applyFont="1" applyBorder="1" applyAlignment="1">
      <alignment horizontal="center" vertical="center" wrapText="1"/>
    </xf>
    <xf numFmtId="9" fontId="10" fillId="0" borderId="1" xfId="1" applyNumberFormat="1" applyFont="1" applyBorder="1" applyAlignment="1">
      <alignment horizontal="center" vertical="center" wrapText="1"/>
    </xf>
    <xf numFmtId="9" fontId="9" fillId="0" borderId="1" xfId="1" applyFont="1" applyBorder="1" applyAlignment="1">
      <alignment horizontal="center" vertical="center" wrapText="1"/>
    </xf>
    <xf numFmtId="9" fontId="10" fillId="0" borderId="1" xfId="1" applyFont="1" applyBorder="1" applyAlignment="1">
      <alignment horizontal="center"/>
    </xf>
    <xf numFmtId="9"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Fill="1" applyBorder="1" applyAlignment="1">
      <alignment vertical="center" wrapText="1"/>
    </xf>
    <xf numFmtId="0" fontId="19" fillId="0" borderId="1" xfId="0" applyFont="1" applyBorder="1" applyAlignment="1">
      <alignment vertical="center" wrapText="1"/>
    </xf>
    <xf numFmtId="9" fontId="2" fillId="0" borderId="1" xfId="1" applyNumberFormat="1" applyFont="1" applyBorder="1" applyAlignment="1">
      <alignment horizontal="center" vertical="center"/>
    </xf>
    <xf numFmtId="9" fontId="0" fillId="0" borderId="0" xfId="1" applyFont="1" applyBorder="1" applyAlignment="1">
      <alignment vertical="center"/>
    </xf>
    <xf numFmtId="0" fontId="12" fillId="0" borderId="0" xfId="0" applyFont="1" applyAlignment="1">
      <alignment horizontal="center" vertical="center"/>
    </xf>
    <xf numFmtId="9" fontId="9" fillId="0" borderId="2" xfId="1" applyFont="1" applyBorder="1" applyAlignment="1">
      <alignment horizontal="center" vertical="center"/>
    </xf>
    <xf numFmtId="9" fontId="10" fillId="0" borderId="1" xfId="0" applyNumberFormat="1" applyFont="1" applyBorder="1" applyAlignment="1">
      <alignment horizontal="center" vertical="center"/>
    </xf>
    <xf numFmtId="0" fontId="23" fillId="0" borderId="0" xfId="0" applyFont="1" applyBorder="1"/>
    <xf numFmtId="0" fontId="26" fillId="0" borderId="0" xfId="0" applyFont="1"/>
    <xf numFmtId="9" fontId="27" fillId="0" borderId="2" xfId="1" applyFont="1" applyBorder="1" applyAlignment="1">
      <alignment horizontal="center" vertical="center"/>
    </xf>
    <xf numFmtId="9" fontId="9" fillId="0" borderId="1" xfId="1" applyFont="1" applyBorder="1" applyAlignment="1">
      <alignment horizontal="center" vertical="center"/>
    </xf>
    <xf numFmtId="9" fontId="10" fillId="0" borderId="1" xfId="1" applyFont="1" applyBorder="1" applyAlignment="1">
      <alignment horizontal="center" vertical="center" wrapText="1"/>
    </xf>
    <xf numFmtId="9" fontId="27" fillId="0" borderId="1" xfId="1" applyFont="1" applyBorder="1" applyAlignment="1">
      <alignment horizontal="center" vertical="center"/>
    </xf>
    <xf numFmtId="9" fontId="9" fillId="0" borderId="0" xfId="1" applyFont="1" applyBorder="1" applyAlignment="1">
      <alignment horizontal="center" vertical="center"/>
    </xf>
    <xf numFmtId="9" fontId="10" fillId="0" borderId="1" xfId="0" applyNumberFormat="1" applyFont="1" applyBorder="1" applyAlignment="1">
      <alignment horizontal="center"/>
    </xf>
    <xf numFmtId="9" fontId="8" fillId="7" borderId="1" xfId="0" applyNumberFormat="1" applyFont="1" applyFill="1" applyBorder="1" applyAlignment="1">
      <alignment horizontal="center" vertical="center"/>
    </xf>
    <xf numFmtId="49" fontId="10" fillId="5" borderId="1" xfId="0" applyNumberFormat="1" applyFont="1" applyFill="1" applyBorder="1" applyAlignment="1">
      <alignment horizontal="center" vertical="center" wrapText="1"/>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8" fillId="8" borderId="0" xfId="0" applyFont="1" applyFill="1" applyBorder="1" applyAlignment="1">
      <alignment horizontal="center" vertical="center"/>
    </xf>
    <xf numFmtId="0" fontId="8" fillId="0" borderId="1" xfId="0" applyFont="1" applyBorder="1" applyAlignment="1">
      <alignment horizontal="center" vertical="center" wrapText="1"/>
    </xf>
    <xf numFmtId="0" fontId="10" fillId="5" borderId="1" xfId="0" applyFont="1" applyFill="1" applyBorder="1" applyAlignment="1">
      <alignment horizontal="center" vertical="center" wrapText="1"/>
    </xf>
    <xf numFmtId="0" fontId="9" fillId="0" borderId="1" xfId="0" applyFont="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49" fontId="9" fillId="0" borderId="3"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8" fillId="0" borderId="0" xfId="0" applyFont="1" applyBorder="1" applyAlignment="1">
      <alignment horizontal="center" vertical="top"/>
    </xf>
    <xf numFmtId="0" fontId="8" fillId="0" borderId="0" xfId="0" applyFont="1" applyFill="1" applyBorder="1" applyAlignment="1">
      <alignment horizontal="center" vertical="top"/>
    </xf>
    <xf numFmtId="0" fontId="8" fillId="8" borderId="0" xfId="0" applyFont="1" applyFill="1" applyBorder="1" applyAlignment="1">
      <alignment horizontal="center" vertical="top"/>
    </xf>
    <xf numFmtId="0" fontId="23" fillId="0" borderId="0" xfId="0" applyFont="1" applyAlignment="1">
      <alignment horizontal="left" vertical="center" wrapText="1"/>
    </xf>
    <xf numFmtId="49" fontId="10" fillId="3" borderId="1" xfId="0" applyNumberFormat="1" applyFont="1" applyFill="1" applyBorder="1" applyAlignment="1">
      <alignment horizontal="center" vertical="center" wrapText="1"/>
    </xf>
    <xf numFmtId="49" fontId="10" fillId="5" borderId="3" xfId="0" applyNumberFormat="1" applyFont="1" applyFill="1" applyBorder="1" applyAlignment="1">
      <alignment horizontal="center" vertical="center" wrapText="1"/>
    </xf>
    <xf numFmtId="49" fontId="10" fillId="5" borderId="4"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9" fillId="0" borderId="0" xfId="0" applyFont="1" applyAlignment="1">
      <alignment horizontal="left" vertical="top"/>
    </xf>
    <xf numFmtId="0" fontId="9" fillId="0" borderId="0" xfId="0" applyFont="1" applyAlignment="1">
      <alignment horizontal="left" vertical="justify"/>
    </xf>
    <xf numFmtId="164" fontId="8" fillId="6" borderId="5" xfId="0" applyNumberFormat="1" applyFont="1" applyFill="1" applyBorder="1" applyAlignment="1">
      <alignment horizontal="right" vertical="center" wrapText="1"/>
    </xf>
    <xf numFmtId="164" fontId="8" fillId="6" borderId="2" xfId="0" applyNumberFormat="1" applyFont="1" applyFill="1" applyBorder="1" applyAlignment="1">
      <alignment horizontal="right" vertical="center" wrapText="1"/>
    </xf>
    <xf numFmtId="164" fontId="8" fillId="6" borderId="1" xfId="0"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9"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FF33"/>
  </sheetPr>
  <dimension ref="A1:AD34"/>
  <sheetViews>
    <sheetView tabSelected="1" zoomScaleNormal="100" zoomScaleSheetLayoutView="100" workbookViewId="0">
      <selection activeCell="A5" sqref="A5:X5"/>
    </sheetView>
  </sheetViews>
  <sheetFormatPr baseColWidth="10" defaultColWidth="11.5703125" defaultRowHeight="15" x14ac:dyDescent="0.3"/>
  <cols>
    <col min="1" max="1" width="5.85546875" style="16" customWidth="1"/>
    <col min="2" max="2" width="25.7109375" style="16" customWidth="1"/>
    <col min="3" max="3" width="19.5703125" style="16" hidden="1" customWidth="1"/>
    <col min="4" max="4" width="37.7109375" style="16" customWidth="1"/>
    <col min="5" max="5" width="2.28515625" style="16" hidden="1" customWidth="1"/>
    <col min="6" max="6" width="2.140625" style="16" hidden="1" customWidth="1"/>
    <col min="7" max="7" width="2.5703125" style="16" hidden="1" customWidth="1"/>
    <col min="8" max="8" width="2.28515625" style="16" hidden="1" customWidth="1"/>
    <col min="9" max="9" width="2.5703125" style="16" hidden="1" customWidth="1"/>
    <col min="10" max="11" width="2.42578125" style="16" hidden="1" customWidth="1"/>
    <col min="12" max="13" width="2.28515625" style="16" hidden="1" customWidth="1"/>
    <col min="14" max="14" width="2.42578125" style="16" hidden="1" customWidth="1"/>
    <col min="15" max="16" width="2.28515625" style="16" hidden="1" customWidth="1"/>
    <col min="17" max="17" width="23.28515625" style="16" hidden="1" customWidth="1"/>
    <col min="18" max="18" width="25.85546875" style="16" customWidth="1"/>
    <col min="19" max="19" width="7.7109375" style="16" hidden="1" customWidth="1"/>
    <col min="20" max="20" width="12.28515625" style="16" hidden="1" customWidth="1"/>
    <col min="21" max="21" width="13.28515625" style="16" hidden="1" customWidth="1"/>
    <col min="22" max="22" width="0.28515625" style="16" hidden="1" customWidth="1"/>
    <col min="23" max="23" width="14.7109375" style="16" customWidth="1"/>
    <col min="24" max="24" width="39" style="16" customWidth="1"/>
    <col min="25" max="25" width="10.28515625" style="16" customWidth="1"/>
    <col min="26" max="27" width="11.5703125" style="16"/>
    <col min="28" max="28" width="15.28515625" style="16" customWidth="1"/>
    <col min="29" max="16384" width="11.5703125" style="16"/>
  </cols>
  <sheetData>
    <row r="1" spans="1:30" s="15" customFormat="1" ht="17.25" customHeight="1" x14ac:dyDescent="0.4">
      <c r="A1" s="124" t="s">
        <v>112</v>
      </c>
      <c r="B1" s="124"/>
      <c r="C1" s="124"/>
      <c r="D1" s="124"/>
      <c r="E1" s="124"/>
      <c r="F1" s="124"/>
      <c r="G1" s="124"/>
      <c r="H1" s="124"/>
      <c r="I1" s="124"/>
      <c r="J1" s="124"/>
      <c r="K1" s="124"/>
      <c r="L1" s="124"/>
      <c r="M1" s="124"/>
      <c r="N1" s="124"/>
      <c r="O1" s="124"/>
      <c r="P1" s="124"/>
      <c r="Q1" s="124"/>
      <c r="R1" s="124"/>
      <c r="S1" s="124"/>
      <c r="T1" s="124"/>
      <c r="U1" s="124"/>
      <c r="V1" s="124"/>
      <c r="W1" s="124"/>
      <c r="X1" s="124"/>
    </row>
    <row r="2" spans="1:30" s="15" customFormat="1" ht="17.25" customHeight="1" x14ac:dyDescent="0.4">
      <c r="A2" s="124" t="s">
        <v>111</v>
      </c>
      <c r="B2" s="124"/>
      <c r="C2" s="124"/>
      <c r="D2" s="124"/>
      <c r="E2" s="124"/>
      <c r="F2" s="124"/>
      <c r="G2" s="124"/>
      <c r="H2" s="124"/>
      <c r="I2" s="124"/>
      <c r="J2" s="124"/>
      <c r="K2" s="124"/>
      <c r="L2" s="124"/>
      <c r="M2" s="124"/>
      <c r="N2" s="124"/>
      <c r="O2" s="124"/>
      <c r="P2" s="124"/>
      <c r="Q2" s="124"/>
      <c r="R2" s="124"/>
      <c r="S2" s="124"/>
      <c r="T2" s="124"/>
      <c r="U2" s="124"/>
      <c r="V2" s="124"/>
      <c r="W2" s="124"/>
      <c r="X2" s="124"/>
    </row>
    <row r="3" spans="1:30" s="54" customFormat="1" ht="17.25" customHeight="1" x14ac:dyDescent="0.4">
      <c r="A3" s="125" t="s">
        <v>181</v>
      </c>
      <c r="B3" s="125"/>
      <c r="C3" s="125"/>
      <c r="D3" s="125"/>
      <c r="E3" s="125"/>
      <c r="F3" s="125"/>
      <c r="G3" s="125"/>
      <c r="H3" s="125"/>
      <c r="I3" s="125"/>
      <c r="J3" s="125"/>
      <c r="K3" s="125"/>
      <c r="L3" s="125"/>
      <c r="M3" s="125"/>
      <c r="N3" s="125"/>
      <c r="O3" s="125"/>
      <c r="P3" s="125"/>
      <c r="Q3" s="125"/>
      <c r="R3" s="125"/>
      <c r="S3" s="125"/>
      <c r="T3" s="125"/>
      <c r="U3" s="125"/>
      <c r="V3" s="125"/>
      <c r="W3" s="125"/>
      <c r="X3" s="125"/>
    </row>
    <row r="4" spans="1:30" s="54" customFormat="1" ht="17.25" customHeight="1" x14ac:dyDescent="0.4">
      <c r="A4" s="125" t="s">
        <v>180</v>
      </c>
      <c r="B4" s="125"/>
      <c r="C4" s="125"/>
      <c r="D4" s="125"/>
      <c r="E4" s="125"/>
      <c r="F4" s="125"/>
      <c r="G4" s="125"/>
      <c r="H4" s="125"/>
      <c r="I4" s="125"/>
      <c r="J4" s="125"/>
      <c r="K4" s="125"/>
      <c r="L4" s="125"/>
      <c r="M4" s="125"/>
      <c r="N4" s="125"/>
      <c r="O4" s="125"/>
      <c r="P4" s="125"/>
      <c r="Q4" s="125"/>
      <c r="R4" s="125"/>
      <c r="S4" s="125"/>
      <c r="T4" s="125"/>
      <c r="U4" s="125"/>
      <c r="V4" s="125"/>
      <c r="W4" s="125"/>
      <c r="X4" s="125"/>
    </row>
    <row r="5" spans="1:30" s="54" customFormat="1" ht="17.25" customHeight="1" x14ac:dyDescent="0.4">
      <c r="A5" s="126" t="s">
        <v>80</v>
      </c>
      <c r="B5" s="126"/>
      <c r="C5" s="126"/>
      <c r="D5" s="126"/>
      <c r="E5" s="126"/>
      <c r="F5" s="126"/>
      <c r="G5" s="126"/>
      <c r="H5" s="126"/>
      <c r="I5" s="126"/>
      <c r="J5" s="126"/>
      <c r="K5" s="126"/>
      <c r="L5" s="126"/>
      <c r="M5" s="126"/>
      <c r="N5" s="126"/>
      <c r="O5" s="126"/>
      <c r="P5" s="126"/>
      <c r="Q5" s="126"/>
      <c r="R5" s="126"/>
      <c r="S5" s="126"/>
      <c r="T5" s="126"/>
      <c r="U5" s="126"/>
      <c r="V5" s="126"/>
      <c r="W5" s="126"/>
      <c r="X5" s="126"/>
    </row>
    <row r="6" spans="1:30" s="54" customFormat="1" ht="6.6" customHeight="1" x14ac:dyDescent="0.4">
      <c r="A6" s="50"/>
      <c r="B6" s="50"/>
      <c r="C6" s="50"/>
      <c r="D6" s="50"/>
      <c r="E6" s="50"/>
      <c r="F6" s="50"/>
      <c r="G6" s="50"/>
      <c r="H6" s="50"/>
      <c r="I6" s="50"/>
      <c r="J6" s="50"/>
      <c r="K6" s="50"/>
      <c r="L6" s="50"/>
      <c r="M6" s="50"/>
      <c r="N6" s="50"/>
      <c r="O6" s="50"/>
      <c r="P6" s="50"/>
      <c r="Q6" s="50"/>
      <c r="R6" s="50"/>
      <c r="S6" s="50"/>
      <c r="T6" s="50"/>
      <c r="U6" s="50"/>
    </row>
    <row r="7" spans="1:30" x14ac:dyDescent="0.3">
      <c r="A7" s="23" t="s">
        <v>117</v>
      </c>
    </row>
    <row r="8" spans="1:30" ht="16.5" x14ac:dyDescent="0.35">
      <c r="A8" s="23" t="s">
        <v>118</v>
      </c>
    </row>
    <row r="9" spans="1:30" x14ac:dyDescent="0.3">
      <c r="A9" s="23" t="s">
        <v>119</v>
      </c>
    </row>
    <row r="10" spans="1:30" ht="6.6" customHeight="1" x14ac:dyDescent="0.3"/>
    <row r="11" spans="1:30" s="22" customFormat="1" ht="16.899999999999999" customHeight="1" x14ac:dyDescent="0.2">
      <c r="A11" s="128" t="s">
        <v>13</v>
      </c>
      <c r="B11" s="123" t="s">
        <v>23</v>
      </c>
      <c r="C11" s="123" t="s">
        <v>24</v>
      </c>
      <c r="D11" s="123" t="s">
        <v>0</v>
      </c>
      <c r="E11" s="123" t="s">
        <v>14</v>
      </c>
      <c r="F11" s="123"/>
      <c r="G11" s="123"/>
      <c r="H11" s="123"/>
      <c r="I11" s="123"/>
      <c r="J11" s="123"/>
      <c r="K11" s="123"/>
      <c r="L11" s="123"/>
      <c r="M11" s="123"/>
      <c r="N11" s="123"/>
      <c r="O11" s="123"/>
      <c r="P11" s="123"/>
      <c r="Q11" s="123" t="s">
        <v>10</v>
      </c>
      <c r="R11" s="123" t="s">
        <v>177</v>
      </c>
      <c r="S11" s="128" t="s">
        <v>11</v>
      </c>
      <c r="T11" s="128"/>
      <c r="U11" s="128"/>
      <c r="W11" s="123" t="s">
        <v>178</v>
      </c>
      <c r="X11" s="123" t="s">
        <v>179</v>
      </c>
    </row>
    <row r="12" spans="1:30" s="19" customFormat="1" ht="16.5" x14ac:dyDescent="0.2">
      <c r="A12" s="128"/>
      <c r="B12" s="123"/>
      <c r="C12" s="123"/>
      <c r="D12" s="123"/>
      <c r="E12" s="77" t="s">
        <v>1</v>
      </c>
      <c r="F12" s="77" t="s">
        <v>2</v>
      </c>
      <c r="G12" s="77" t="s">
        <v>3</v>
      </c>
      <c r="H12" s="77" t="s">
        <v>4</v>
      </c>
      <c r="I12" s="77" t="s">
        <v>3</v>
      </c>
      <c r="J12" s="77" t="s">
        <v>5</v>
      </c>
      <c r="K12" s="77" t="s">
        <v>5</v>
      </c>
      <c r="L12" s="77" t="s">
        <v>4</v>
      </c>
      <c r="M12" s="77" t="s">
        <v>6</v>
      </c>
      <c r="N12" s="77" t="s">
        <v>7</v>
      </c>
      <c r="O12" s="77" t="s">
        <v>8</v>
      </c>
      <c r="P12" s="77" t="s">
        <v>9</v>
      </c>
      <c r="Q12" s="123"/>
      <c r="R12" s="123"/>
      <c r="S12" s="87" t="s">
        <v>25</v>
      </c>
      <c r="T12" s="87" t="s">
        <v>15</v>
      </c>
      <c r="U12" s="87" t="s">
        <v>12</v>
      </c>
      <c r="W12" s="123"/>
      <c r="X12" s="123"/>
    </row>
    <row r="13" spans="1:30" s="19" customFormat="1" ht="60" x14ac:dyDescent="0.2">
      <c r="A13" s="131" t="s">
        <v>120</v>
      </c>
      <c r="B13" s="129" t="s">
        <v>53</v>
      </c>
      <c r="C13" s="130" t="s">
        <v>59</v>
      </c>
      <c r="D13" s="85" t="s">
        <v>57</v>
      </c>
      <c r="E13" s="25" t="s">
        <v>17</v>
      </c>
      <c r="F13" s="25" t="s">
        <v>17</v>
      </c>
      <c r="G13" s="25" t="s">
        <v>17</v>
      </c>
      <c r="H13" s="25" t="s">
        <v>17</v>
      </c>
      <c r="I13" s="25" t="s">
        <v>17</v>
      </c>
      <c r="J13" s="25" t="s">
        <v>17</v>
      </c>
      <c r="K13" s="25" t="s">
        <v>17</v>
      </c>
      <c r="L13" s="25" t="s">
        <v>17</v>
      </c>
      <c r="M13" s="25" t="s">
        <v>17</v>
      </c>
      <c r="N13" s="25" t="s">
        <v>17</v>
      </c>
      <c r="O13" s="25" t="s">
        <v>17</v>
      </c>
      <c r="P13" s="25" t="s">
        <v>17</v>
      </c>
      <c r="Q13" s="85" t="s">
        <v>54</v>
      </c>
      <c r="R13" s="85" t="s">
        <v>55</v>
      </c>
      <c r="S13" s="85" t="s">
        <v>27</v>
      </c>
      <c r="T13" s="27">
        <f>2*4*60*12</f>
        <v>5760</v>
      </c>
      <c r="U13" s="26">
        <f t="shared" ref="U13" si="0">T13</f>
        <v>5760</v>
      </c>
      <c r="W13" s="103">
        <v>1</v>
      </c>
      <c r="X13" s="98" t="s">
        <v>182</v>
      </c>
      <c r="Z13" s="19">
        <f>2*4*12</f>
        <v>96</v>
      </c>
    </row>
    <row r="14" spans="1:30" s="19" customFormat="1" ht="105" x14ac:dyDescent="0.2">
      <c r="A14" s="131"/>
      <c r="B14" s="129"/>
      <c r="C14" s="130"/>
      <c r="D14" s="85" t="s">
        <v>87</v>
      </c>
      <c r="E14" s="25"/>
      <c r="F14" s="25"/>
      <c r="G14" s="25"/>
      <c r="H14" s="25"/>
      <c r="I14" s="25" t="s">
        <v>17</v>
      </c>
      <c r="J14" s="25"/>
      <c r="K14" s="25"/>
      <c r="L14" s="25"/>
      <c r="M14" s="25" t="s">
        <v>17</v>
      </c>
      <c r="N14" s="25"/>
      <c r="O14" s="25"/>
      <c r="P14" s="25"/>
      <c r="Q14" s="85" t="s">
        <v>86</v>
      </c>
      <c r="R14" s="85" t="s">
        <v>56</v>
      </c>
      <c r="S14" s="85" t="s">
        <v>27</v>
      </c>
      <c r="T14" s="27">
        <f>(10*3*4*60)+($AC$14*4)</f>
        <v>8880</v>
      </c>
      <c r="U14" s="26">
        <f>T14</f>
        <v>8880</v>
      </c>
      <c r="W14" s="103">
        <v>1</v>
      </c>
      <c r="X14" s="98" t="s">
        <v>209</v>
      </c>
      <c r="Z14" s="40">
        <f>65+25+55+40+25</f>
        <v>210</v>
      </c>
      <c r="AA14" s="40">
        <f>Z14*2</f>
        <v>420</v>
      </c>
      <c r="AB14" s="40">
        <f>AA14/35</f>
        <v>12</v>
      </c>
      <c r="AC14" s="41">
        <f>AB14*35</f>
        <v>420</v>
      </c>
      <c r="AD14" s="40" t="s">
        <v>28</v>
      </c>
    </row>
    <row r="15" spans="1:30" s="19" customFormat="1" ht="120" x14ac:dyDescent="0.2">
      <c r="A15" s="131"/>
      <c r="B15" s="129"/>
      <c r="C15" s="130"/>
      <c r="D15" s="85" t="s">
        <v>95</v>
      </c>
      <c r="E15" s="25"/>
      <c r="F15" s="25"/>
      <c r="G15" s="25"/>
      <c r="H15" s="25"/>
      <c r="I15" s="25" t="s">
        <v>17</v>
      </c>
      <c r="J15" s="25"/>
      <c r="K15" s="25"/>
      <c r="L15" s="25"/>
      <c r="M15" s="25" t="s">
        <v>17</v>
      </c>
      <c r="N15" s="25"/>
      <c r="O15" s="25"/>
      <c r="P15" s="25"/>
      <c r="Q15" s="85" t="s">
        <v>89</v>
      </c>
      <c r="R15" s="85" t="s">
        <v>171</v>
      </c>
      <c r="S15" s="85" t="s">
        <v>27</v>
      </c>
      <c r="T15" s="27">
        <f>(20*3*6*60)+($AC$14*2)</f>
        <v>22440</v>
      </c>
      <c r="U15" s="26">
        <f>T15</f>
        <v>22440</v>
      </c>
      <c r="W15" s="103">
        <v>1</v>
      </c>
      <c r="X15" s="98" t="s">
        <v>183</v>
      </c>
    </row>
    <row r="16" spans="1:30" s="19" customFormat="1" ht="60" x14ac:dyDescent="0.2">
      <c r="A16" s="129" t="s">
        <v>121</v>
      </c>
      <c r="B16" s="129" t="s">
        <v>58</v>
      </c>
      <c r="C16" s="130" t="s">
        <v>31</v>
      </c>
      <c r="D16" s="85" t="s">
        <v>60</v>
      </c>
      <c r="E16" s="25"/>
      <c r="F16" s="25" t="s">
        <v>17</v>
      </c>
      <c r="G16" s="25" t="s">
        <v>17</v>
      </c>
      <c r="H16" s="25" t="s">
        <v>17</v>
      </c>
      <c r="I16" s="25" t="s">
        <v>17</v>
      </c>
      <c r="J16" s="25"/>
      <c r="K16" s="25"/>
      <c r="L16" s="25"/>
      <c r="M16" s="25"/>
      <c r="N16" s="25"/>
      <c r="O16" s="25"/>
      <c r="P16" s="25"/>
      <c r="Q16" s="85" t="s">
        <v>54</v>
      </c>
      <c r="R16" s="85" t="s">
        <v>55</v>
      </c>
      <c r="S16" s="85" t="s">
        <v>26</v>
      </c>
      <c r="T16" s="27">
        <f>2*4*60*3</f>
        <v>1440</v>
      </c>
      <c r="U16" s="26">
        <f>T16</f>
        <v>1440</v>
      </c>
      <c r="W16" s="103">
        <v>1</v>
      </c>
      <c r="X16" s="98" t="s">
        <v>184</v>
      </c>
    </row>
    <row r="17" spans="1:30" s="19" customFormat="1" ht="140.25" x14ac:dyDescent="0.2">
      <c r="A17" s="129"/>
      <c r="B17" s="129"/>
      <c r="C17" s="130"/>
      <c r="D17" s="85" t="s">
        <v>88</v>
      </c>
      <c r="E17" s="25"/>
      <c r="F17" s="25" t="s">
        <v>17</v>
      </c>
      <c r="G17" s="25" t="s">
        <v>17</v>
      </c>
      <c r="H17" s="25" t="s">
        <v>17</v>
      </c>
      <c r="I17" s="25" t="s">
        <v>17</v>
      </c>
      <c r="J17" s="25"/>
      <c r="K17" s="25"/>
      <c r="L17" s="25"/>
      <c r="M17" s="25"/>
      <c r="N17" s="25"/>
      <c r="O17" s="25"/>
      <c r="P17" s="25"/>
      <c r="Q17" s="85" t="s">
        <v>90</v>
      </c>
      <c r="R17" s="85" t="s">
        <v>29</v>
      </c>
      <c r="S17" s="85" t="s">
        <v>26</v>
      </c>
      <c r="T17" s="27">
        <f>2*4*60*3</f>
        <v>1440</v>
      </c>
      <c r="U17" s="26">
        <f>T17</f>
        <v>1440</v>
      </c>
      <c r="W17" s="103">
        <v>1</v>
      </c>
      <c r="X17" s="98" t="s">
        <v>183</v>
      </c>
      <c r="Z17" s="28">
        <f>65+25+55</f>
        <v>145</v>
      </c>
      <c r="AA17" s="42">
        <v>1</v>
      </c>
      <c r="AB17" s="76" t="s">
        <v>84</v>
      </c>
      <c r="AC17" s="29">
        <f>Z17*35</f>
        <v>5075</v>
      </c>
      <c r="AD17" s="28" t="s">
        <v>34</v>
      </c>
    </row>
    <row r="18" spans="1:30" s="20" customFormat="1" ht="19.5" x14ac:dyDescent="0.35">
      <c r="A18" s="39"/>
      <c r="B18" s="127" t="s">
        <v>19</v>
      </c>
      <c r="C18" s="127"/>
      <c r="D18" s="127"/>
      <c r="E18" s="127"/>
      <c r="F18" s="127"/>
      <c r="G18" s="127"/>
      <c r="H18" s="127"/>
      <c r="I18" s="127"/>
      <c r="J18" s="127"/>
      <c r="K18" s="127"/>
      <c r="L18" s="127"/>
      <c r="M18" s="127"/>
      <c r="N18" s="127"/>
      <c r="O18" s="127"/>
      <c r="P18" s="127"/>
      <c r="Q18" s="127"/>
      <c r="R18" s="127"/>
      <c r="S18" s="82"/>
      <c r="T18" s="69"/>
      <c r="U18" s="69">
        <f>SUM(U13:U17)</f>
        <v>39960</v>
      </c>
      <c r="W18" s="104">
        <f>AVERAGE(W13:W17)</f>
        <v>1</v>
      </c>
    </row>
    <row r="19" spans="1:30" s="19" customFormat="1" x14ac:dyDescent="0.2"/>
    <row r="20" spans="1:30" x14ac:dyDescent="0.3">
      <c r="B20" s="17"/>
      <c r="C20" s="17"/>
      <c r="D20" s="17"/>
    </row>
    <row r="21" spans="1:30" x14ac:dyDescent="0.3">
      <c r="B21" s="17"/>
      <c r="C21" s="17"/>
      <c r="D21" s="17"/>
    </row>
    <row r="22" spans="1:30" x14ac:dyDescent="0.3">
      <c r="B22" s="17"/>
      <c r="C22" s="17"/>
      <c r="D22" s="17"/>
    </row>
    <row r="23" spans="1:30" x14ac:dyDescent="0.3">
      <c r="B23" s="17"/>
      <c r="C23" s="17"/>
      <c r="D23" s="17"/>
    </row>
    <row r="24" spans="1:30" s="18" customFormat="1" x14ac:dyDescent="0.2"/>
    <row r="25" spans="1:30" s="18" customFormat="1" x14ac:dyDescent="0.2"/>
    <row r="26" spans="1:30" s="18" customFormat="1" x14ac:dyDescent="0.2"/>
    <row r="27" spans="1:30" s="18" customFormat="1" x14ac:dyDescent="0.2"/>
    <row r="28" spans="1:30" s="18" customFormat="1" x14ac:dyDescent="0.2"/>
    <row r="29" spans="1:30" s="18" customFormat="1" x14ac:dyDescent="0.2"/>
    <row r="30" spans="1:30" s="18" customFormat="1" x14ac:dyDescent="0.2"/>
    <row r="31" spans="1:30" s="18" customFormat="1" x14ac:dyDescent="0.2"/>
    <row r="32" spans="1:30" s="18" customFormat="1" x14ac:dyDescent="0.2"/>
    <row r="33" s="18" customFormat="1" x14ac:dyDescent="0.2"/>
    <row r="34" s="18" customFormat="1" x14ac:dyDescent="0.2"/>
  </sheetData>
  <mergeCells count="22">
    <mergeCell ref="A1:X1"/>
    <mergeCell ref="A16:A17"/>
    <mergeCell ref="A11:A12"/>
    <mergeCell ref="A13:A15"/>
    <mergeCell ref="B13:B15"/>
    <mergeCell ref="C13:C15"/>
    <mergeCell ref="B18:R18"/>
    <mergeCell ref="S11:U11"/>
    <mergeCell ref="D11:D12"/>
    <mergeCell ref="E11:P11"/>
    <mergeCell ref="B16:B17"/>
    <mergeCell ref="C16:C17"/>
    <mergeCell ref="B11:B12"/>
    <mergeCell ref="C11:C12"/>
    <mergeCell ref="X11:X12"/>
    <mergeCell ref="Q11:Q12"/>
    <mergeCell ref="R11:R12"/>
    <mergeCell ref="W11:W12"/>
    <mergeCell ref="A2:X2"/>
    <mergeCell ref="A3:X3"/>
    <mergeCell ref="A4:X4"/>
    <mergeCell ref="A5:X5"/>
  </mergeCells>
  <phoneticPr fontId="0" type="noConversion"/>
  <printOptions horizontalCentered="1"/>
  <pageMargins left="0.19685039370078741" right="0.39370078740157483" top="0.78740157480314965" bottom="0.39370078740157483" header="0" footer="0"/>
  <pageSetup scale="85"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X17"/>
  <sheetViews>
    <sheetView zoomScaleNormal="100" workbookViewId="0">
      <selection sqref="A1:X1"/>
    </sheetView>
  </sheetViews>
  <sheetFormatPr baseColWidth="10" defaultRowHeight="12.75" x14ac:dyDescent="0.2"/>
  <cols>
    <col min="1" max="1" width="5.7109375" style="8" customWidth="1"/>
    <col min="2" max="2" width="26.28515625" style="6" customWidth="1"/>
    <col min="3" max="3" width="15.85546875" style="7" hidden="1" customWidth="1"/>
    <col min="4" max="4" width="37.85546875" style="7" customWidth="1"/>
    <col min="5" max="16" width="2.5703125" style="7" hidden="1" customWidth="1"/>
    <col min="17" max="17" width="17.7109375" style="8" hidden="1" customWidth="1"/>
    <col min="18" max="18" width="25.7109375" style="7" customWidth="1"/>
    <col min="19" max="19" width="7.7109375" style="8" hidden="1" customWidth="1"/>
    <col min="20" max="20" width="11.7109375" style="8" hidden="1" customWidth="1"/>
    <col min="21" max="21" width="12.7109375" style="8" hidden="1" customWidth="1"/>
    <col min="22" max="22" width="1" hidden="1" customWidth="1"/>
    <col min="23" max="23" width="14.85546875" customWidth="1"/>
    <col min="24" max="24" width="38.7109375" customWidth="1"/>
  </cols>
  <sheetData>
    <row r="1" spans="1:24" s="2" customFormat="1" ht="19.5" x14ac:dyDescent="0.25">
      <c r="A1" s="138" t="str">
        <f>Protec.ycontrol!A1:U1</f>
        <v>UNIVERSIDAD DE SAN CARLOS DE GUATEMALA / CENTRO DE ESTUDIOS CONSERVACIONISTAS -USAC/CECON-</v>
      </c>
      <c r="B1" s="138"/>
      <c r="C1" s="138"/>
      <c r="D1" s="138"/>
      <c r="E1" s="138"/>
      <c r="F1" s="138"/>
      <c r="G1" s="138"/>
      <c r="H1" s="138"/>
      <c r="I1" s="138"/>
      <c r="J1" s="138"/>
      <c r="K1" s="138"/>
      <c r="L1" s="138"/>
      <c r="M1" s="138"/>
      <c r="N1" s="138"/>
      <c r="O1" s="138"/>
      <c r="P1" s="138"/>
      <c r="Q1" s="138"/>
      <c r="R1" s="138"/>
      <c r="S1" s="138"/>
      <c r="T1" s="138"/>
      <c r="U1" s="138"/>
      <c r="V1" s="138"/>
      <c r="W1" s="138"/>
      <c r="X1" s="138"/>
    </row>
    <row r="2" spans="1:24" s="2" customFormat="1" ht="19.5" x14ac:dyDescent="0.25">
      <c r="A2" s="138" t="str">
        <f>Protec.ycontrol!A2:U2</f>
        <v>CONSEJO NACIONAL DE AREA PROTEGIDAS -CONAP-</v>
      </c>
      <c r="B2" s="138"/>
      <c r="C2" s="138"/>
      <c r="D2" s="138"/>
      <c r="E2" s="138"/>
      <c r="F2" s="138"/>
      <c r="G2" s="138"/>
      <c r="H2" s="138"/>
      <c r="I2" s="138"/>
      <c r="J2" s="138"/>
      <c r="K2" s="138"/>
      <c r="L2" s="138"/>
      <c r="M2" s="138"/>
      <c r="N2" s="138"/>
      <c r="O2" s="138"/>
      <c r="P2" s="138"/>
      <c r="Q2" s="138"/>
      <c r="R2" s="138"/>
      <c r="S2" s="138"/>
      <c r="T2" s="138"/>
      <c r="U2" s="138"/>
      <c r="V2" s="138"/>
      <c r="W2" s="138"/>
      <c r="X2" s="138"/>
    </row>
    <row r="3" spans="1:24" s="62" customFormat="1" ht="19.5" x14ac:dyDescent="0.25">
      <c r="A3" s="139" t="str">
        <f>Protec.ycontrol!A3:U3</f>
        <v>INFORME FINAL / PLAN OPERATIVO ANUAL 2020</v>
      </c>
      <c r="B3" s="139"/>
      <c r="C3" s="139"/>
      <c r="D3" s="139"/>
      <c r="E3" s="139"/>
      <c r="F3" s="139"/>
      <c r="G3" s="139"/>
      <c r="H3" s="139"/>
      <c r="I3" s="139"/>
      <c r="J3" s="139"/>
      <c r="K3" s="139"/>
      <c r="L3" s="139"/>
      <c r="M3" s="139"/>
      <c r="N3" s="139"/>
      <c r="O3" s="139"/>
      <c r="P3" s="139"/>
      <c r="Q3" s="139"/>
      <c r="R3" s="139"/>
      <c r="S3" s="139"/>
      <c r="T3" s="139"/>
      <c r="U3" s="139"/>
      <c r="V3" s="139"/>
      <c r="W3" s="139"/>
      <c r="X3" s="139"/>
    </row>
    <row r="4" spans="1:24" s="62" customFormat="1" ht="19.5" x14ac:dyDescent="0.25">
      <c r="A4" s="139" t="str">
        <f>Protec.ycontrol!A4:U4</f>
        <v>BIOTOPO PROTEGIDO NAACHTUN-DOS LAGUNAS</v>
      </c>
      <c r="B4" s="139"/>
      <c r="C4" s="139"/>
      <c r="D4" s="139"/>
      <c r="E4" s="139"/>
      <c r="F4" s="139"/>
      <c r="G4" s="139"/>
      <c r="H4" s="139"/>
      <c r="I4" s="139"/>
      <c r="J4" s="139"/>
      <c r="K4" s="139"/>
      <c r="L4" s="139"/>
      <c r="M4" s="139"/>
      <c r="N4" s="139"/>
      <c r="O4" s="139"/>
      <c r="P4" s="139"/>
      <c r="Q4" s="139"/>
      <c r="R4" s="139"/>
      <c r="S4" s="139"/>
      <c r="T4" s="139"/>
      <c r="U4" s="139"/>
      <c r="V4" s="139"/>
      <c r="W4" s="139"/>
      <c r="X4" s="139"/>
    </row>
    <row r="5" spans="1:24" s="62" customFormat="1" ht="17.45" customHeight="1" x14ac:dyDescent="0.25">
      <c r="A5" s="140" t="s">
        <v>81</v>
      </c>
      <c r="B5" s="140"/>
      <c r="C5" s="140"/>
      <c r="D5" s="140"/>
      <c r="E5" s="140"/>
      <c r="F5" s="140"/>
      <c r="G5" s="140"/>
      <c r="H5" s="140"/>
      <c r="I5" s="140"/>
      <c r="J5" s="140"/>
      <c r="K5" s="140"/>
      <c r="L5" s="140"/>
      <c r="M5" s="140"/>
      <c r="N5" s="140"/>
      <c r="O5" s="140"/>
      <c r="P5" s="140"/>
      <c r="Q5" s="140"/>
      <c r="R5" s="140"/>
      <c r="S5" s="140"/>
      <c r="T5" s="140"/>
      <c r="U5" s="140"/>
      <c r="V5" s="140"/>
      <c r="W5" s="140"/>
      <c r="X5" s="140"/>
    </row>
    <row r="6" spans="1:24" ht="15" x14ac:dyDescent="0.3">
      <c r="A6" s="23" t="s">
        <v>117</v>
      </c>
      <c r="B6" s="16"/>
      <c r="C6" s="16"/>
      <c r="D6" s="16"/>
      <c r="E6" s="16"/>
      <c r="F6" s="16"/>
      <c r="G6" s="16"/>
      <c r="H6" s="16"/>
      <c r="I6" s="16"/>
      <c r="J6" s="16"/>
      <c r="K6" s="16"/>
      <c r="L6" s="16"/>
      <c r="M6" s="16"/>
      <c r="N6" s="16"/>
      <c r="O6" s="16"/>
      <c r="P6" s="16"/>
      <c r="Q6" s="16"/>
      <c r="R6" s="16"/>
      <c r="S6" s="16"/>
      <c r="T6" s="16"/>
      <c r="U6" s="16"/>
    </row>
    <row r="7" spans="1:24" ht="16.5" x14ac:dyDescent="0.35">
      <c r="A7" s="16" t="s">
        <v>122</v>
      </c>
      <c r="B7" s="16"/>
      <c r="C7" s="16"/>
      <c r="D7" s="16"/>
      <c r="E7" s="16"/>
      <c r="F7" s="16"/>
      <c r="G7" s="16"/>
      <c r="H7" s="16"/>
      <c r="I7" s="16"/>
      <c r="J7" s="16"/>
      <c r="K7" s="16"/>
      <c r="L7" s="16"/>
      <c r="M7" s="16"/>
      <c r="N7" s="16"/>
      <c r="O7" s="16"/>
      <c r="P7" s="16"/>
      <c r="Q7" s="16"/>
      <c r="R7" s="16"/>
      <c r="S7" s="16"/>
      <c r="T7" s="16"/>
      <c r="U7" s="16"/>
    </row>
    <row r="8" spans="1:24" ht="15" x14ac:dyDescent="0.3">
      <c r="A8" s="16" t="s">
        <v>123</v>
      </c>
      <c r="B8" s="16"/>
      <c r="C8" s="16"/>
      <c r="D8" s="16"/>
      <c r="E8" s="16"/>
      <c r="F8" s="16"/>
      <c r="G8" s="16"/>
      <c r="H8" s="16"/>
      <c r="I8" s="16"/>
      <c r="J8" s="16"/>
      <c r="K8" s="16"/>
      <c r="L8" s="16"/>
      <c r="M8" s="16"/>
      <c r="N8" s="16"/>
      <c r="O8" s="16"/>
      <c r="P8" s="16"/>
      <c r="Q8" s="16"/>
      <c r="R8" s="16"/>
      <c r="S8" s="16"/>
      <c r="T8" s="16"/>
      <c r="U8" s="16"/>
    </row>
    <row r="9" spans="1:24" ht="4.9000000000000004" customHeight="1" x14ac:dyDescent="0.3">
      <c r="A9" s="16"/>
      <c r="B9" s="16"/>
      <c r="C9" s="16"/>
      <c r="D9" s="16"/>
      <c r="E9" s="16"/>
      <c r="F9" s="16"/>
      <c r="G9" s="16"/>
      <c r="H9" s="16"/>
      <c r="I9" s="16"/>
      <c r="J9" s="16"/>
      <c r="K9" s="16"/>
      <c r="L9" s="16"/>
      <c r="M9" s="16"/>
      <c r="N9" s="16"/>
      <c r="O9" s="16"/>
      <c r="P9" s="16"/>
      <c r="Q9" s="16"/>
      <c r="R9" s="16"/>
      <c r="S9" s="16"/>
      <c r="T9" s="16"/>
      <c r="U9" s="16"/>
    </row>
    <row r="10" spans="1:24" s="3" customFormat="1" ht="16.5" customHeight="1" x14ac:dyDescent="0.2">
      <c r="A10" s="128" t="s">
        <v>13</v>
      </c>
      <c r="B10" s="123" t="s">
        <v>23</v>
      </c>
      <c r="C10" s="123" t="s">
        <v>24</v>
      </c>
      <c r="D10" s="123" t="s">
        <v>0</v>
      </c>
      <c r="E10" s="123" t="s">
        <v>14</v>
      </c>
      <c r="F10" s="123"/>
      <c r="G10" s="123"/>
      <c r="H10" s="123"/>
      <c r="I10" s="123"/>
      <c r="J10" s="123"/>
      <c r="K10" s="123"/>
      <c r="L10" s="123"/>
      <c r="M10" s="123"/>
      <c r="N10" s="123"/>
      <c r="O10" s="123"/>
      <c r="P10" s="123"/>
      <c r="Q10" s="123" t="s">
        <v>10</v>
      </c>
      <c r="R10" s="123" t="s">
        <v>177</v>
      </c>
      <c r="S10" s="128" t="s">
        <v>11</v>
      </c>
      <c r="T10" s="128"/>
      <c r="U10" s="128"/>
      <c r="V10" s="22"/>
      <c r="W10" s="123" t="s">
        <v>178</v>
      </c>
      <c r="X10" s="123" t="s">
        <v>179</v>
      </c>
    </row>
    <row r="11" spans="1:24" s="4" customFormat="1" ht="16.5" x14ac:dyDescent="0.2">
      <c r="A11" s="128"/>
      <c r="B11" s="123"/>
      <c r="C11" s="123"/>
      <c r="D11" s="123"/>
      <c r="E11" s="77" t="s">
        <v>1</v>
      </c>
      <c r="F11" s="77" t="s">
        <v>2</v>
      </c>
      <c r="G11" s="77" t="s">
        <v>3</v>
      </c>
      <c r="H11" s="77" t="s">
        <v>4</v>
      </c>
      <c r="I11" s="77" t="s">
        <v>3</v>
      </c>
      <c r="J11" s="77" t="s">
        <v>5</v>
      </c>
      <c r="K11" s="77" t="s">
        <v>5</v>
      </c>
      <c r="L11" s="77" t="s">
        <v>4</v>
      </c>
      <c r="M11" s="77" t="s">
        <v>6</v>
      </c>
      <c r="N11" s="77" t="s">
        <v>7</v>
      </c>
      <c r="O11" s="77" t="s">
        <v>8</v>
      </c>
      <c r="P11" s="77" t="s">
        <v>9</v>
      </c>
      <c r="Q11" s="123"/>
      <c r="R11" s="123"/>
      <c r="S11" s="96" t="s">
        <v>25</v>
      </c>
      <c r="T11" s="96" t="s">
        <v>15</v>
      </c>
      <c r="U11" s="96" t="s">
        <v>12</v>
      </c>
      <c r="V11" s="19"/>
      <c r="W11" s="123"/>
      <c r="X11" s="123"/>
    </row>
    <row r="12" spans="1:24" s="1" customFormat="1" ht="93.6" customHeight="1" x14ac:dyDescent="0.2">
      <c r="A12" s="132" t="s">
        <v>124</v>
      </c>
      <c r="B12" s="134" t="s">
        <v>30</v>
      </c>
      <c r="C12" s="66" t="s">
        <v>173</v>
      </c>
      <c r="D12" s="136" t="s">
        <v>85</v>
      </c>
      <c r="E12" s="60"/>
      <c r="F12" s="60" t="s">
        <v>17</v>
      </c>
      <c r="G12" s="60" t="s">
        <v>17</v>
      </c>
      <c r="H12" s="88" t="s">
        <v>17</v>
      </c>
      <c r="I12" s="88" t="s">
        <v>17</v>
      </c>
      <c r="J12" s="60"/>
      <c r="K12" s="60"/>
      <c r="L12" s="59"/>
      <c r="M12" s="60"/>
      <c r="N12" s="59"/>
      <c r="O12" s="60"/>
      <c r="P12" s="60"/>
      <c r="Q12" s="134" t="s">
        <v>61</v>
      </c>
      <c r="R12" s="66" t="s">
        <v>175</v>
      </c>
      <c r="S12" s="86" t="s">
        <v>26</v>
      </c>
      <c r="T12" s="26">
        <v>250</v>
      </c>
      <c r="U12" s="26">
        <f>T12*4</f>
        <v>1000</v>
      </c>
      <c r="W12" s="100">
        <v>1</v>
      </c>
      <c r="X12" s="98" t="s">
        <v>185</v>
      </c>
    </row>
    <row r="13" spans="1:24" s="1" customFormat="1" ht="117.75" customHeight="1" x14ac:dyDescent="0.2">
      <c r="A13" s="133"/>
      <c r="B13" s="135"/>
      <c r="C13" s="92" t="s">
        <v>172</v>
      </c>
      <c r="D13" s="137"/>
      <c r="E13" s="60" t="s">
        <v>17</v>
      </c>
      <c r="F13" s="60" t="s">
        <v>17</v>
      </c>
      <c r="G13" s="60" t="s">
        <v>17</v>
      </c>
      <c r="H13" s="88" t="s">
        <v>17</v>
      </c>
      <c r="I13" s="88"/>
      <c r="J13" s="60"/>
      <c r="K13" s="60"/>
      <c r="L13" s="59"/>
      <c r="M13" s="60"/>
      <c r="N13" s="59"/>
      <c r="O13" s="60"/>
      <c r="P13" s="60"/>
      <c r="Q13" s="135"/>
      <c r="R13" s="92" t="s">
        <v>174</v>
      </c>
      <c r="S13" s="93" t="s">
        <v>26</v>
      </c>
      <c r="T13" s="26">
        <v>250</v>
      </c>
      <c r="U13" s="26">
        <f>T13*4</f>
        <v>1000</v>
      </c>
      <c r="W13" s="101">
        <v>0.7</v>
      </c>
      <c r="X13" s="98" t="s">
        <v>210</v>
      </c>
    </row>
    <row r="14" spans="1:24" s="1" customFormat="1" ht="22.15" customHeight="1" x14ac:dyDescent="0.2">
      <c r="A14" s="39"/>
      <c r="B14" s="127" t="s">
        <v>19</v>
      </c>
      <c r="C14" s="127"/>
      <c r="D14" s="127"/>
      <c r="E14" s="127"/>
      <c r="F14" s="127"/>
      <c r="G14" s="127"/>
      <c r="H14" s="127"/>
      <c r="I14" s="127"/>
      <c r="J14" s="127"/>
      <c r="K14" s="127"/>
      <c r="L14" s="127"/>
      <c r="M14" s="127"/>
      <c r="N14" s="127"/>
      <c r="O14" s="127"/>
      <c r="P14" s="127"/>
      <c r="Q14" s="127"/>
      <c r="R14" s="127"/>
      <c r="S14" s="82"/>
      <c r="T14" s="89"/>
      <c r="U14" s="90">
        <f>SUM(U12:U13)</f>
        <v>2000</v>
      </c>
      <c r="W14" s="102">
        <f>AVERAGE(W12:W13)</f>
        <v>0.85</v>
      </c>
    </row>
    <row r="15" spans="1:24" s="1" customFormat="1" ht="36" customHeight="1" x14ac:dyDescent="0.2">
      <c r="A15" s="12"/>
      <c r="B15" s="10"/>
      <c r="C15" s="10"/>
      <c r="D15" s="10"/>
      <c r="E15" s="10"/>
      <c r="F15" s="10"/>
      <c r="G15" s="10"/>
      <c r="H15" s="10"/>
      <c r="I15" s="10"/>
      <c r="J15" s="10"/>
      <c r="K15" s="10"/>
      <c r="L15" s="10"/>
      <c r="M15" s="10"/>
      <c r="N15" s="10"/>
      <c r="O15" s="10"/>
      <c r="P15" s="10"/>
      <c r="Q15" s="10"/>
      <c r="R15" s="10"/>
      <c r="S15" s="10"/>
      <c r="T15" s="11"/>
      <c r="U15" s="10"/>
    </row>
    <row r="16" spans="1:24" s="1" customFormat="1" ht="36" customHeight="1" x14ac:dyDescent="0.2">
      <c r="A16" s="12"/>
      <c r="B16" s="10"/>
      <c r="C16" s="10"/>
      <c r="D16" s="10"/>
      <c r="E16" s="10"/>
      <c r="F16" s="10"/>
      <c r="G16" s="10"/>
      <c r="H16" s="10"/>
      <c r="I16" s="10"/>
      <c r="J16" s="10"/>
      <c r="K16" s="10"/>
      <c r="L16" s="10"/>
      <c r="M16" s="10"/>
      <c r="N16" s="10"/>
      <c r="O16" s="10"/>
      <c r="P16" s="10"/>
      <c r="Q16" s="10"/>
      <c r="R16" s="10"/>
      <c r="S16" s="10"/>
      <c r="T16" s="11"/>
      <c r="U16" s="10"/>
    </row>
    <row r="17" spans="2:21" x14ac:dyDescent="0.2">
      <c r="B17" s="13"/>
      <c r="C17" s="13"/>
      <c r="D17" s="13"/>
      <c r="E17" s="13"/>
      <c r="F17" s="13"/>
      <c r="G17" s="13"/>
      <c r="H17" s="13"/>
      <c r="I17" s="13"/>
      <c r="J17" s="13"/>
      <c r="K17" s="13"/>
      <c r="L17" s="13"/>
      <c r="M17" s="13"/>
      <c r="N17" s="13"/>
      <c r="O17" s="13"/>
      <c r="P17" s="13"/>
      <c r="Q17" s="13"/>
      <c r="R17" s="13"/>
      <c r="S17" s="13"/>
      <c r="T17" s="13"/>
      <c r="U17" s="13"/>
    </row>
  </sheetData>
  <mergeCells count="20">
    <mergeCell ref="A2:X2"/>
    <mergeCell ref="A1:X1"/>
    <mergeCell ref="W10:W11"/>
    <mergeCell ref="X10:X11"/>
    <mergeCell ref="D10:D11"/>
    <mergeCell ref="B10:B11"/>
    <mergeCell ref="A4:X4"/>
    <mergeCell ref="A5:X5"/>
    <mergeCell ref="A3:X3"/>
    <mergeCell ref="B14:R14"/>
    <mergeCell ref="A10:A11"/>
    <mergeCell ref="E10:P10"/>
    <mergeCell ref="S10:U10"/>
    <mergeCell ref="Q10:Q11"/>
    <mergeCell ref="R10:R11"/>
    <mergeCell ref="C10:C11"/>
    <mergeCell ref="A12:A13"/>
    <mergeCell ref="B12:B13"/>
    <mergeCell ref="D12:D13"/>
    <mergeCell ref="Q12:Q13"/>
  </mergeCells>
  <phoneticPr fontId="0" type="noConversion"/>
  <pageMargins left="0.39370078740157483" right="0.39370078740157483" top="0.78740157480314965" bottom="0.19685039370078741" header="0" footer="0"/>
  <pageSetup scale="85" orientation="landscape"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33"/>
  </sheetPr>
  <dimension ref="A1:AB21"/>
  <sheetViews>
    <sheetView zoomScaleNormal="100" workbookViewId="0">
      <selection activeCell="A5" sqref="A5:X5"/>
    </sheetView>
  </sheetViews>
  <sheetFormatPr baseColWidth="10" defaultRowHeight="12.75" x14ac:dyDescent="0.2"/>
  <cols>
    <col min="1" max="1" width="5.7109375" style="8" customWidth="1"/>
    <col min="2" max="2" width="26" style="6" customWidth="1"/>
    <col min="3" max="3" width="18.7109375" style="7" hidden="1" customWidth="1"/>
    <col min="4" max="4" width="37.85546875" style="7" customWidth="1"/>
    <col min="5" max="16" width="2.5703125" style="7" hidden="1" customWidth="1"/>
    <col min="17" max="17" width="20.85546875" style="8" hidden="1" customWidth="1"/>
    <col min="18" max="18" width="26.28515625" style="7" customWidth="1"/>
    <col min="19" max="19" width="3.7109375" style="8" hidden="1" customWidth="1"/>
    <col min="20" max="21" width="13.7109375" style="8" hidden="1" customWidth="1"/>
    <col min="22" max="22" width="0.28515625" hidden="1" customWidth="1"/>
    <col min="23" max="23" width="15.140625" customWidth="1"/>
    <col min="24" max="24" width="39" customWidth="1"/>
  </cols>
  <sheetData>
    <row r="1" spans="1:28" s="2" customFormat="1" ht="19.5" x14ac:dyDescent="0.25">
      <c r="A1" s="138" t="str">
        <f>Protec.ycontrol!A1:U1</f>
        <v>UNIVERSIDAD DE SAN CARLOS DE GUATEMALA / CENTRO DE ESTUDIOS CONSERVACIONISTAS -USAC/CECON-</v>
      </c>
      <c r="B1" s="138"/>
      <c r="C1" s="138"/>
      <c r="D1" s="138"/>
      <c r="E1" s="138"/>
      <c r="F1" s="138"/>
      <c r="G1" s="138"/>
      <c r="H1" s="138"/>
      <c r="I1" s="138"/>
      <c r="J1" s="138"/>
      <c r="K1" s="138"/>
      <c r="L1" s="138"/>
      <c r="M1" s="138"/>
      <c r="N1" s="138"/>
      <c r="O1" s="138"/>
      <c r="P1" s="138"/>
      <c r="Q1" s="138"/>
      <c r="R1" s="138"/>
      <c r="S1" s="138"/>
      <c r="T1" s="138"/>
      <c r="U1" s="138"/>
      <c r="V1" s="138"/>
      <c r="W1" s="138"/>
      <c r="X1" s="138"/>
    </row>
    <row r="2" spans="1:28" s="2" customFormat="1" ht="19.5" x14ac:dyDescent="0.25">
      <c r="A2" s="138" t="str">
        <f>Protec.ycontrol!A2:U2</f>
        <v>CONSEJO NACIONAL DE AREA PROTEGIDAS -CONAP-</v>
      </c>
      <c r="B2" s="138"/>
      <c r="C2" s="138"/>
      <c r="D2" s="138"/>
      <c r="E2" s="138"/>
      <c r="F2" s="138"/>
      <c r="G2" s="138"/>
      <c r="H2" s="138"/>
      <c r="I2" s="138"/>
      <c r="J2" s="138"/>
      <c r="K2" s="138"/>
      <c r="L2" s="138"/>
      <c r="M2" s="138"/>
      <c r="N2" s="138"/>
      <c r="O2" s="138"/>
      <c r="P2" s="138"/>
      <c r="Q2" s="138"/>
      <c r="R2" s="138"/>
      <c r="S2" s="138"/>
      <c r="T2" s="138"/>
      <c r="U2" s="138"/>
      <c r="V2" s="138"/>
      <c r="W2" s="138"/>
      <c r="X2" s="138"/>
    </row>
    <row r="3" spans="1:28" s="62" customFormat="1" ht="19.5" x14ac:dyDescent="0.25">
      <c r="A3" s="139" t="str">
        <f>Protec.ycontrol!A3:U3</f>
        <v>INFORME FINAL / PLAN OPERATIVO ANUAL 2020</v>
      </c>
      <c r="B3" s="139"/>
      <c r="C3" s="139"/>
      <c r="D3" s="139"/>
      <c r="E3" s="139"/>
      <c r="F3" s="139"/>
      <c r="G3" s="139"/>
      <c r="H3" s="139"/>
      <c r="I3" s="139"/>
      <c r="J3" s="139"/>
      <c r="K3" s="139"/>
      <c r="L3" s="139"/>
      <c r="M3" s="139"/>
      <c r="N3" s="139"/>
      <c r="O3" s="139"/>
      <c r="P3" s="139"/>
      <c r="Q3" s="139"/>
      <c r="R3" s="139"/>
      <c r="S3" s="139"/>
      <c r="T3" s="139"/>
      <c r="U3" s="139"/>
      <c r="V3" s="139"/>
      <c r="W3" s="139"/>
      <c r="X3" s="139"/>
    </row>
    <row r="4" spans="1:28" s="62" customFormat="1" ht="15.75" customHeight="1" x14ac:dyDescent="0.25">
      <c r="A4" s="139" t="str">
        <f>Protec.ycontrol!A4:U4</f>
        <v>BIOTOPO PROTEGIDO NAACHTUN-DOS LAGUNAS</v>
      </c>
      <c r="B4" s="139"/>
      <c r="C4" s="139"/>
      <c r="D4" s="139"/>
      <c r="E4" s="139"/>
      <c r="F4" s="139"/>
      <c r="G4" s="139"/>
      <c r="H4" s="139"/>
      <c r="I4" s="139"/>
      <c r="J4" s="139"/>
      <c r="K4" s="139"/>
      <c r="L4" s="139"/>
      <c r="M4" s="139"/>
      <c r="N4" s="139"/>
      <c r="O4" s="139"/>
      <c r="P4" s="139"/>
      <c r="Q4" s="139"/>
      <c r="R4" s="139"/>
      <c r="S4" s="139"/>
      <c r="T4" s="139"/>
      <c r="U4" s="139"/>
      <c r="V4" s="139"/>
      <c r="W4" s="139"/>
      <c r="X4" s="139"/>
    </row>
    <row r="5" spans="1:28" s="62" customFormat="1" ht="15.75" customHeight="1" x14ac:dyDescent="0.25">
      <c r="A5" s="140" t="s">
        <v>79</v>
      </c>
      <c r="B5" s="140"/>
      <c r="C5" s="140"/>
      <c r="D5" s="140"/>
      <c r="E5" s="140"/>
      <c r="F5" s="140"/>
      <c r="G5" s="140"/>
      <c r="H5" s="140"/>
      <c r="I5" s="140"/>
      <c r="J5" s="140"/>
      <c r="K5" s="140"/>
      <c r="L5" s="140"/>
      <c r="M5" s="140"/>
      <c r="N5" s="140"/>
      <c r="O5" s="140"/>
      <c r="P5" s="140"/>
      <c r="Q5" s="140"/>
      <c r="R5" s="140"/>
      <c r="S5" s="140"/>
      <c r="T5" s="140"/>
      <c r="U5" s="140"/>
      <c r="V5" s="140"/>
      <c r="W5" s="140"/>
      <c r="X5" s="140"/>
    </row>
    <row r="6" spans="1:28" s="2" customFormat="1" ht="4.1500000000000004" customHeight="1" x14ac:dyDescent="0.25">
      <c r="A6" s="71"/>
      <c r="B6" s="71"/>
      <c r="C6" s="71"/>
      <c r="D6" s="71"/>
      <c r="E6" s="71"/>
      <c r="F6" s="71"/>
      <c r="G6" s="71"/>
      <c r="H6" s="71"/>
      <c r="I6" s="71"/>
      <c r="J6" s="71"/>
      <c r="K6" s="71"/>
      <c r="L6" s="71"/>
      <c r="M6" s="71"/>
      <c r="N6" s="71"/>
      <c r="O6" s="71"/>
      <c r="P6" s="71"/>
      <c r="Q6" s="71"/>
      <c r="R6" s="71"/>
      <c r="S6" s="71"/>
      <c r="T6" s="71"/>
      <c r="U6" s="71"/>
      <c r="V6" s="71"/>
    </row>
    <row r="7" spans="1:28" s="2" customFormat="1" ht="16.5" x14ac:dyDescent="0.3">
      <c r="A7" s="23" t="s">
        <v>117</v>
      </c>
      <c r="B7" s="16"/>
      <c r="C7" s="16"/>
      <c r="D7" s="16"/>
      <c r="E7" s="16"/>
      <c r="F7" s="16"/>
      <c r="G7" s="16"/>
      <c r="H7" s="16"/>
      <c r="I7" s="16"/>
      <c r="J7" s="16"/>
      <c r="K7" s="16"/>
      <c r="L7" s="16"/>
      <c r="M7" s="16"/>
      <c r="N7" s="16"/>
      <c r="O7" s="16"/>
      <c r="P7" s="16"/>
      <c r="Q7" s="16"/>
      <c r="R7" s="16"/>
      <c r="S7" s="16"/>
      <c r="T7" s="16"/>
      <c r="U7" s="16"/>
    </row>
    <row r="8" spans="1:28" ht="16.5" x14ac:dyDescent="0.35">
      <c r="A8" s="16" t="s">
        <v>126</v>
      </c>
      <c r="B8" s="16"/>
      <c r="C8" s="16"/>
      <c r="D8" s="16"/>
      <c r="E8" s="16"/>
      <c r="F8" s="16"/>
      <c r="G8" s="16"/>
      <c r="H8" s="16"/>
      <c r="I8" s="16"/>
      <c r="J8" s="16"/>
      <c r="K8" s="16"/>
      <c r="L8" s="16"/>
      <c r="M8" s="16"/>
      <c r="N8" s="16"/>
      <c r="O8" s="16"/>
      <c r="P8" s="16"/>
      <c r="Q8" s="16"/>
      <c r="R8" s="16"/>
      <c r="S8" s="16"/>
      <c r="T8" s="16"/>
      <c r="U8" s="16"/>
    </row>
    <row r="9" spans="1:28" ht="15" x14ac:dyDescent="0.3">
      <c r="A9" s="16" t="s">
        <v>125</v>
      </c>
      <c r="B9" s="16"/>
      <c r="C9" s="16"/>
      <c r="D9" s="16"/>
      <c r="E9" s="16"/>
      <c r="F9" s="16"/>
      <c r="G9" s="16"/>
      <c r="H9" s="16"/>
      <c r="I9" s="16"/>
      <c r="J9" s="16"/>
      <c r="K9" s="16"/>
      <c r="L9" s="16"/>
      <c r="M9" s="16"/>
      <c r="N9" s="16"/>
      <c r="O9" s="16"/>
      <c r="P9" s="16"/>
      <c r="Q9" s="16"/>
      <c r="R9" s="16"/>
      <c r="S9" s="16"/>
      <c r="T9" s="16"/>
      <c r="U9" s="16"/>
    </row>
    <row r="10" spans="1:28" ht="5.45" customHeight="1" x14ac:dyDescent="0.3">
      <c r="A10" s="16"/>
      <c r="B10" s="16"/>
      <c r="C10" s="16"/>
      <c r="D10" s="16"/>
      <c r="E10" s="16"/>
      <c r="F10" s="16"/>
      <c r="G10" s="16"/>
      <c r="H10" s="16"/>
      <c r="I10" s="16"/>
      <c r="J10" s="16"/>
      <c r="K10" s="16"/>
      <c r="L10" s="16"/>
      <c r="M10" s="16"/>
      <c r="N10" s="16"/>
      <c r="O10" s="16"/>
      <c r="P10" s="16"/>
      <c r="Q10" s="16"/>
      <c r="R10" s="16"/>
      <c r="S10" s="16"/>
      <c r="T10" s="16"/>
      <c r="U10" s="16"/>
    </row>
    <row r="11" spans="1:28" ht="16.149999999999999" customHeight="1" x14ac:dyDescent="0.2">
      <c r="A11" s="128" t="s">
        <v>13</v>
      </c>
      <c r="B11" s="123" t="s">
        <v>23</v>
      </c>
      <c r="C11" s="123" t="s">
        <v>24</v>
      </c>
      <c r="D11" s="123" t="s">
        <v>0</v>
      </c>
      <c r="E11" s="123" t="s">
        <v>14</v>
      </c>
      <c r="F11" s="123"/>
      <c r="G11" s="123"/>
      <c r="H11" s="123"/>
      <c r="I11" s="123"/>
      <c r="J11" s="123"/>
      <c r="K11" s="123"/>
      <c r="L11" s="123"/>
      <c r="M11" s="123"/>
      <c r="N11" s="123"/>
      <c r="O11" s="123"/>
      <c r="P11" s="123"/>
      <c r="Q11" s="123" t="s">
        <v>10</v>
      </c>
      <c r="R11" s="123" t="s">
        <v>177</v>
      </c>
      <c r="S11" s="128" t="s">
        <v>11</v>
      </c>
      <c r="T11" s="128"/>
      <c r="U11" s="128"/>
      <c r="V11" s="22"/>
      <c r="W11" s="123" t="s">
        <v>178</v>
      </c>
      <c r="X11" s="123" t="s">
        <v>179</v>
      </c>
    </row>
    <row r="12" spans="1:28" s="3" customFormat="1" ht="18.600000000000001" customHeight="1" x14ac:dyDescent="0.2">
      <c r="A12" s="128"/>
      <c r="B12" s="123"/>
      <c r="C12" s="123"/>
      <c r="D12" s="123"/>
      <c r="E12" s="77" t="s">
        <v>1</v>
      </c>
      <c r="F12" s="77" t="s">
        <v>2</v>
      </c>
      <c r="G12" s="77" t="s">
        <v>3</v>
      </c>
      <c r="H12" s="77" t="s">
        <v>4</v>
      </c>
      <c r="I12" s="77" t="s">
        <v>3</v>
      </c>
      <c r="J12" s="77" t="s">
        <v>5</v>
      </c>
      <c r="K12" s="77" t="s">
        <v>5</v>
      </c>
      <c r="L12" s="77" t="s">
        <v>4</v>
      </c>
      <c r="M12" s="77" t="s">
        <v>6</v>
      </c>
      <c r="N12" s="77" t="s">
        <v>7</v>
      </c>
      <c r="O12" s="77" t="s">
        <v>8</v>
      </c>
      <c r="P12" s="77" t="s">
        <v>9</v>
      </c>
      <c r="Q12" s="123"/>
      <c r="R12" s="123"/>
      <c r="S12" s="96" t="s">
        <v>25</v>
      </c>
      <c r="T12" s="96" t="s">
        <v>15</v>
      </c>
      <c r="U12" s="96" t="s">
        <v>12</v>
      </c>
      <c r="V12" s="19"/>
      <c r="W12" s="123"/>
      <c r="X12" s="123"/>
    </row>
    <row r="13" spans="1:28" s="33" customFormat="1" ht="120" x14ac:dyDescent="0.2">
      <c r="A13" s="74" t="s">
        <v>127</v>
      </c>
      <c r="B13" s="73" t="s">
        <v>52</v>
      </c>
      <c r="C13" s="75" t="s">
        <v>42</v>
      </c>
      <c r="D13" s="66" t="s">
        <v>43</v>
      </c>
      <c r="E13" s="60"/>
      <c r="F13" s="59" t="s">
        <v>17</v>
      </c>
      <c r="G13" s="60"/>
      <c r="H13" s="59" t="s">
        <v>17</v>
      </c>
      <c r="I13" s="60"/>
      <c r="J13" s="59" t="s">
        <v>17</v>
      </c>
      <c r="K13" s="60"/>
      <c r="L13" s="59" t="s">
        <v>17</v>
      </c>
      <c r="M13" s="60"/>
      <c r="N13" s="59" t="s">
        <v>17</v>
      </c>
      <c r="O13" s="60"/>
      <c r="P13" s="59"/>
      <c r="Q13" s="73" t="s">
        <v>165</v>
      </c>
      <c r="R13" s="66" t="s">
        <v>100</v>
      </c>
      <c r="S13" s="74" t="s">
        <v>26</v>
      </c>
      <c r="T13" s="32">
        <f>100*4</f>
        <v>400</v>
      </c>
      <c r="U13" s="32">
        <f>T13</f>
        <v>400</v>
      </c>
      <c r="W13" s="105">
        <v>1</v>
      </c>
      <c r="X13" s="98" t="s">
        <v>206</v>
      </c>
    </row>
    <row r="14" spans="1:28" s="33" customFormat="1" ht="120" x14ac:dyDescent="0.2">
      <c r="A14" s="74" t="s">
        <v>128</v>
      </c>
      <c r="B14" s="73" t="s">
        <v>36</v>
      </c>
      <c r="C14" s="75" t="s">
        <v>42</v>
      </c>
      <c r="D14" s="73" t="s">
        <v>44</v>
      </c>
      <c r="E14" s="25"/>
      <c r="F14" s="25"/>
      <c r="G14" s="25" t="s">
        <v>17</v>
      </c>
      <c r="H14" s="25" t="s">
        <v>17</v>
      </c>
      <c r="I14" s="25" t="s">
        <v>17</v>
      </c>
      <c r="J14" s="25" t="s">
        <v>17</v>
      </c>
      <c r="K14" s="25" t="s">
        <v>17</v>
      </c>
      <c r="L14" s="25" t="s">
        <v>17</v>
      </c>
      <c r="M14" s="25" t="s">
        <v>17</v>
      </c>
      <c r="N14" s="25" t="s">
        <v>17</v>
      </c>
      <c r="O14" s="25"/>
      <c r="P14" s="25"/>
      <c r="Q14" s="73" t="s">
        <v>37</v>
      </c>
      <c r="R14" s="73" t="s">
        <v>101</v>
      </c>
      <c r="S14" s="74" t="s">
        <v>26</v>
      </c>
      <c r="T14" s="32">
        <v>50</v>
      </c>
      <c r="U14" s="32">
        <f>T14*12</f>
        <v>600</v>
      </c>
      <c r="W14" s="105">
        <v>0.7</v>
      </c>
      <c r="X14" s="98" t="s">
        <v>186</v>
      </c>
    </row>
    <row r="15" spans="1:28" s="5" customFormat="1" ht="56.45" customHeight="1" x14ac:dyDescent="0.2">
      <c r="A15" s="131">
        <v>3.3</v>
      </c>
      <c r="B15" s="129" t="s">
        <v>38</v>
      </c>
      <c r="C15" s="75" t="s">
        <v>46</v>
      </c>
      <c r="D15" s="73" t="s">
        <v>45</v>
      </c>
      <c r="E15" s="25" t="s">
        <v>17</v>
      </c>
      <c r="F15" s="25" t="s">
        <v>17</v>
      </c>
      <c r="G15" s="25" t="s">
        <v>17</v>
      </c>
      <c r="H15" s="25" t="s">
        <v>17</v>
      </c>
      <c r="I15" s="25" t="s">
        <v>17</v>
      </c>
      <c r="J15" s="25" t="s">
        <v>17</v>
      </c>
      <c r="K15" s="25" t="s">
        <v>17</v>
      </c>
      <c r="L15" s="25" t="s">
        <v>17</v>
      </c>
      <c r="M15" s="25" t="s">
        <v>17</v>
      </c>
      <c r="N15" s="25" t="s">
        <v>17</v>
      </c>
      <c r="O15" s="25" t="s">
        <v>17</v>
      </c>
      <c r="P15" s="25" t="s">
        <v>17</v>
      </c>
      <c r="Q15" s="73" t="s">
        <v>146</v>
      </c>
      <c r="R15" s="73" t="s">
        <v>20</v>
      </c>
      <c r="S15" s="74" t="s">
        <v>26</v>
      </c>
      <c r="T15" s="27">
        <f>(100*30*10)+(9000/2)</f>
        <v>34500</v>
      </c>
      <c r="U15" s="26">
        <f>T15*15</f>
        <v>517500</v>
      </c>
      <c r="V15" s="65">
        <v>1</v>
      </c>
      <c r="W15" s="105">
        <v>0.7</v>
      </c>
      <c r="X15" s="106" t="s">
        <v>145</v>
      </c>
      <c r="Z15" s="141" t="s">
        <v>147</v>
      </c>
      <c r="AA15" s="141"/>
      <c r="AB15" s="141"/>
    </row>
    <row r="16" spans="1:28" s="34" customFormat="1" ht="102" customHeight="1" x14ac:dyDescent="0.2">
      <c r="A16" s="131"/>
      <c r="B16" s="129"/>
      <c r="C16" s="75" t="s">
        <v>49</v>
      </c>
      <c r="D16" s="73" t="s">
        <v>149</v>
      </c>
      <c r="E16" s="25"/>
      <c r="F16" s="25"/>
      <c r="G16" s="25" t="s">
        <v>17</v>
      </c>
      <c r="H16" s="25" t="s">
        <v>17</v>
      </c>
      <c r="I16" s="25" t="s">
        <v>17</v>
      </c>
      <c r="J16" s="25" t="s">
        <v>17</v>
      </c>
      <c r="K16" s="25"/>
      <c r="L16" s="25"/>
      <c r="M16" s="25"/>
      <c r="N16" s="25"/>
      <c r="O16" s="25"/>
      <c r="P16" s="25"/>
      <c r="Q16" s="73" t="s">
        <v>39</v>
      </c>
      <c r="R16" s="73" t="s">
        <v>21</v>
      </c>
      <c r="S16" s="74" t="s">
        <v>26</v>
      </c>
      <c r="T16" s="27">
        <v>200</v>
      </c>
      <c r="U16" s="26">
        <f>T16*12</f>
        <v>2400</v>
      </c>
      <c r="W16" s="105">
        <v>0.75</v>
      </c>
      <c r="X16" s="107" t="s">
        <v>187</v>
      </c>
    </row>
    <row r="17" spans="1:24" s="33" customFormat="1" ht="122.45" customHeight="1" x14ac:dyDescent="0.2">
      <c r="A17" s="131"/>
      <c r="B17" s="129"/>
      <c r="C17" s="75" t="s">
        <v>47</v>
      </c>
      <c r="D17" s="73" t="s">
        <v>48</v>
      </c>
      <c r="E17" s="25"/>
      <c r="F17" s="25"/>
      <c r="G17" s="25" t="s">
        <v>17</v>
      </c>
      <c r="H17" s="25"/>
      <c r="I17" s="25" t="s">
        <v>17</v>
      </c>
      <c r="J17" s="25"/>
      <c r="K17" s="25" t="s">
        <v>17</v>
      </c>
      <c r="L17" s="25"/>
      <c r="M17" s="25" t="s">
        <v>17</v>
      </c>
      <c r="N17" s="25"/>
      <c r="O17" s="25" t="s">
        <v>17</v>
      </c>
      <c r="P17" s="25"/>
      <c r="Q17" s="73" t="s">
        <v>40</v>
      </c>
      <c r="R17" s="73" t="s">
        <v>41</v>
      </c>
      <c r="S17" s="74" t="s">
        <v>26</v>
      </c>
      <c r="T17" s="26">
        <f>100*4</f>
        <v>400</v>
      </c>
      <c r="U17" s="26">
        <f>T17</f>
        <v>400</v>
      </c>
      <c r="W17" s="105">
        <v>1</v>
      </c>
      <c r="X17" s="98" t="s">
        <v>188</v>
      </c>
    </row>
    <row r="18" spans="1:24" s="1" customFormat="1" ht="25.15" customHeight="1" x14ac:dyDescent="0.2">
      <c r="A18" s="39"/>
      <c r="B18" s="127" t="s">
        <v>19</v>
      </c>
      <c r="C18" s="127"/>
      <c r="D18" s="127"/>
      <c r="E18" s="127"/>
      <c r="F18" s="127"/>
      <c r="G18" s="127"/>
      <c r="H18" s="127"/>
      <c r="I18" s="127"/>
      <c r="J18" s="127"/>
      <c r="K18" s="127"/>
      <c r="L18" s="127"/>
      <c r="M18" s="127"/>
      <c r="N18" s="127"/>
      <c r="O18" s="127"/>
      <c r="P18" s="127"/>
      <c r="Q18" s="127"/>
      <c r="R18" s="127"/>
      <c r="S18" s="127"/>
      <c r="T18" s="61"/>
      <c r="U18" s="61">
        <f>SUM(U13:U17)</f>
        <v>521300</v>
      </c>
      <c r="W18" s="99">
        <f>AVERAGE(W13:W17)</f>
        <v>0.83000000000000007</v>
      </c>
    </row>
    <row r="19" spans="1:24" ht="14.25" x14ac:dyDescent="0.2">
      <c r="B19" s="13"/>
      <c r="C19" s="13"/>
      <c r="D19" s="13"/>
      <c r="E19" s="13"/>
      <c r="F19" s="13"/>
      <c r="G19" s="13"/>
      <c r="H19" s="13"/>
      <c r="I19" s="13"/>
      <c r="J19" s="13"/>
      <c r="K19" s="13"/>
      <c r="L19" s="13"/>
      <c r="M19" s="13"/>
      <c r="N19" s="13"/>
      <c r="O19" s="13"/>
      <c r="P19" s="13"/>
      <c r="Q19" s="13"/>
      <c r="R19" s="13"/>
      <c r="S19" s="13"/>
      <c r="T19" s="13"/>
      <c r="U19" s="13"/>
      <c r="W19" s="47"/>
    </row>
    <row r="20" spans="1:24" ht="14.25" x14ac:dyDescent="0.2">
      <c r="W20" s="47"/>
    </row>
    <row r="21" spans="1:24" ht="16.5" x14ac:dyDescent="0.2">
      <c r="C21" s="67"/>
    </row>
  </sheetData>
  <mergeCells count="19">
    <mergeCell ref="A1:X1"/>
    <mergeCell ref="A15:A17"/>
    <mergeCell ref="B15:B17"/>
    <mergeCell ref="A11:A12"/>
    <mergeCell ref="B11:B12"/>
    <mergeCell ref="C11:C12"/>
    <mergeCell ref="D11:D12"/>
    <mergeCell ref="E11:P11"/>
    <mergeCell ref="A2:X2"/>
    <mergeCell ref="A3:X3"/>
    <mergeCell ref="A4:X4"/>
    <mergeCell ref="A5:X5"/>
    <mergeCell ref="Z15:AB15"/>
    <mergeCell ref="B18:S18"/>
    <mergeCell ref="Q11:Q12"/>
    <mergeCell ref="R11:R12"/>
    <mergeCell ref="S11:U11"/>
    <mergeCell ref="W11:W12"/>
    <mergeCell ref="X11:X12"/>
  </mergeCells>
  <pageMargins left="0.51181102362204722" right="0.31496062992125984" top="0.59055118110236227" bottom="0.39370078740157483" header="0.31496062992125984" footer="0.31496062992125984"/>
  <pageSetup scale="85" orientation="landscape" horizontalDpi="0"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A19"/>
  <sheetViews>
    <sheetView topLeftCell="A2" zoomScaleNormal="100" workbookViewId="0">
      <selection activeCell="A5" sqref="A5:X5"/>
    </sheetView>
  </sheetViews>
  <sheetFormatPr baseColWidth="10" defaultRowHeight="12.75" x14ac:dyDescent="0.2"/>
  <cols>
    <col min="1" max="1" width="5.85546875" style="8" customWidth="1"/>
    <col min="2" max="2" width="26.140625" style="6" customWidth="1"/>
    <col min="3" max="3" width="19.28515625" style="7" hidden="1" customWidth="1"/>
    <col min="4" max="4" width="37.85546875" style="7" customWidth="1"/>
    <col min="5" max="16" width="2.5703125" style="7" hidden="1" customWidth="1"/>
    <col min="17" max="17" width="22.5703125" style="8" hidden="1" customWidth="1"/>
    <col min="18" max="18" width="25.7109375" style="7" customWidth="1"/>
    <col min="19" max="19" width="5.7109375" style="8" hidden="1" customWidth="1"/>
    <col min="20" max="21" width="12.85546875" style="8" hidden="1" customWidth="1"/>
    <col min="22" max="22" width="0.28515625" hidden="1" customWidth="1"/>
    <col min="23" max="23" width="15.140625" customWidth="1"/>
    <col min="24" max="24" width="38.85546875" customWidth="1"/>
    <col min="25" max="25" width="2.85546875" customWidth="1"/>
  </cols>
  <sheetData>
    <row r="1" spans="1:27" s="21" customFormat="1" ht="19.5" x14ac:dyDescent="0.25">
      <c r="A1" s="139" t="str">
        <f>Protec.ycontrol!A1:U1</f>
        <v>UNIVERSIDAD DE SAN CARLOS DE GUATEMALA / CENTRO DE ESTUDIOS CONSERVACIONISTAS -USAC/CECON-</v>
      </c>
      <c r="B1" s="139"/>
      <c r="C1" s="139"/>
      <c r="D1" s="139"/>
      <c r="E1" s="139"/>
      <c r="F1" s="139"/>
      <c r="G1" s="139"/>
      <c r="H1" s="139"/>
      <c r="I1" s="139"/>
      <c r="J1" s="139"/>
      <c r="K1" s="139"/>
      <c r="L1" s="139"/>
      <c r="M1" s="139"/>
      <c r="N1" s="139"/>
      <c r="O1" s="139"/>
      <c r="P1" s="139"/>
      <c r="Q1" s="139"/>
      <c r="R1" s="139"/>
      <c r="S1" s="139"/>
      <c r="T1" s="139"/>
      <c r="U1" s="139"/>
      <c r="V1" s="139"/>
      <c r="W1" s="139"/>
      <c r="X1" s="139"/>
    </row>
    <row r="2" spans="1:27" s="21" customFormat="1" ht="19.5" x14ac:dyDescent="0.25">
      <c r="A2" s="139" t="str">
        <f>Protec.ycontrol!A2:U2</f>
        <v>CONSEJO NACIONAL DE AREA PROTEGIDAS -CONAP-</v>
      </c>
      <c r="B2" s="139"/>
      <c r="C2" s="139"/>
      <c r="D2" s="139"/>
      <c r="E2" s="139"/>
      <c r="F2" s="139"/>
      <c r="G2" s="139"/>
      <c r="H2" s="139"/>
      <c r="I2" s="139"/>
      <c r="J2" s="139"/>
      <c r="K2" s="139"/>
      <c r="L2" s="139"/>
      <c r="M2" s="139"/>
      <c r="N2" s="139"/>
      <c r="O2" s="139"/>
      <c r="P2" s="139"/>
      <c r="Q2" s="139"/>
      <c r="R2" s="139"/>
      <c r="S2" s="139"/>
      <c r="T2" s="139"/>
      <c r="U2" s="139"/>
      <c r="V2" s="139"/>
      <c r="W2" s="139"/>
      <c r="X2" s="139"/>
    </row>
    <row r="3" spans="1:27" s="21" customFormat="1" ht="19.5" x14ac:dyDescent="0.25">
      <c r="A3" s="139" t="str">
        <f>Protec.ycontrol!A3:U3</f>
        <v>INFORME FINAL / PLAN OPERATIVO ANUAL 2020</v>
      </c>
      <c r="B3" s="139"/>
      <c r="C3" s="139"/>
      <c r="D3" s="139"/>
      <c r="E3" s="139"/>
      <c r="F3" s="139"/>
      <c r="G3" s="139"/>
      <c r="H3" s="139"/>
      <c r="I3" s="139"/>
      <c r="J3" s="139"/>
      <c r="K3" s="139"/>
      <c r="L3" s="139"/>
      <c r="M3" s="139"/>
      <c r="N3" s="139"/>
      <c r="O3" s="139"/>
      <c r="P3" s="139"/>
      <c r="Q3" s="139"/>
      <c r="R3" s="139"/>
      <c r="S3" s="139"/>
      <c r="T3" s="139"/>
      <c r="U3" s="139"/>
      <c r="V3" s="139"/>
      <c r="W3" s="139"/>
      <c r="X3" s="139"/>
    </row>
    <row r="4" spans="1:27" s="21" customFormat="1" ht="15.75" customHeight="1" x14ac:dyDescent="0.25">
      <c r="A4" s="139" t="str">
        <f>Protec.ycontrol!A4:U4</f>
        <v>BIOTOPO PROTEGIDO NAACHTUN-DOS LAGUNAS</v>
      </c>
      <c r="B4" s="139"/>
      <c r="C4" s="139"/>
      <c r="D4" s="139"/>
      <c r="E4" s="139"/>
      <c r="F4" s="139"/>
      <c r="G4" s="139"/>
      <c r="H4" s="139"/>
      <c r="I4" s="139"/>
      <c r="J4" s="139"/>
      <c r="K4" s="139"/>
      <c r="L4" s="139"/>
      <c r="M4" s="139"/>
      <c r="N4" s="139"/>
      <c r="O4" s="139"/>
      <c r="P4" s="139"/>
      <c r="Q4" s="139"/>
      <c r="R4" s="139"/>
      <c r="S4" s="139"/>
      <c r="T4" s="139"/>
      <c r="U4" s="139"/>
      <c r="V4" s="139"/>
      <c r="W4" s="139"/>
      <c r="X4" s="139"/>
    </row>
    <row r="5" spans="1:27" s="21" customFormat="1" ht="15.75" customHeight="1" x14ac:dyDescent="0.25">
      <c r="A5" s="140" t="s">
        <v>83</v>
      </c>
      <c r="B5" s="140"/>
      <c r="C5" s="140"/>
      <c r="D5" s="140"/>
      <c r="E5" s="140"/>
      <c r="F5" s="140"/>
      <c r="G5" s="140"/>
      <c r="H5" s="140"/>
      <c r="I5" s="140"/>
      <c r="J5" s="140"/>
      <c r="K5" s="140"/>
      <c r="L5" s="140"/>
      <c r="M5" s="140"/>
      <c r="N5" s="140"/>
      <c r="O5" s="140"/>
      <c r="P5" s="140"/>
      <c r="Q5" s="140"/>
      <c r="R5" s="140"/>
      <c r="S5" s="140"/>
      <c r="T5" s="140"/>
      <c r="U5" s="140"/>
      <c r="V5" s="140"/>
      <c r="W5" s="140"/>
      <c r="X5" s="140"/>
    </row>
    <row r="6" spans="1:27" s="58" customFormat="1" ht="6" customHeight="1" x14ac:dyDescent="0.25">
      <c r="A6" s="72"/>
      <c r="B6" s="72"/>
      <c r="C6" s="72"/>
      <c r="D6" s="72"/>
      <c r="E6" s="72"/>
      <c r="F6" s="72"/>
      <c r="G6" s="72"/>
      <c r="H6" s="72"/>
      <c r="I6" s="72"/>
      <c r="J6" s="72"/>
      <c r="K6" s="72"/>
      <c r="L6" s="72"/>
      <c r="M6" s="72"/>
      <c r="N6" s="72"/>
      <c r="O6" s="72"/>
      <c r="P6" s="72"/>
      <c r="Q6" s="72"/>
      <c r="R6" s="72"/>
      <c r="S6" s="72"/>
      <c r="T6" s="72"/>
      <c r="U6" s="72"/>
    </row>
    <row r="7" spans="1:27" s="21" customFormat="1" ht="16.5" x14ac:dyDescent="0.3">
      <c r="A7" s="78" t="s">
        <v>117</v>
      </c>
      <c r="B7" s="79"/>
      <c r="C7" s="79"/>
      <c r="D7" s="79"/>
      <c r="E7" s="79"/>
      <c r="F7" s="79"/>
      <c r="G7" s="79"/>
      <c r="H7" s="79"/>
      <c r="I7" s="79"/>
      <c r="J7" s="79"/>
      <c r="K7" s="79"/>
      <c r="L7" s="79"/>
      <c r="M7" s="79"/>
      <c r="N7" s="79"/>
      <c r="O7" s="79"/>
      <c r="P7" s="79"/>
      <c r="Q7" s="79"/>
      <c r="R7" s="79"/>
      <c r="S7" s="79"/>
      <c r="T7" s="79"/>
      <c r="U7" s="79"/>
    </row>
    <row r="8" spans="1:27" ht="16.5" x14ac:dyDescent="0.35">
      <c r="A8" s="79" t="s">
        <v>130</v>
      </c>
      <c r="B8" s="79"/>
      <c r="C8" s="79"/>
      <c r="D8" s="79"/>
      <c r="E8" s="79"/>
      <c r="F8" s="79"/>
      <c r="G8" s="79"/>
      <c r="H8" s="79"/>
      <c r="I8" s="79"/>
      <c r="J8" s="79"/>
      <c r="K8" s="79"/>
      <c r="L8" s="79"/>
      <c r="M8" s="79"/>
      <c r="N8" s="79"/>
      <c r="O8" s="79"/>
      <c r="P8" s="79"/>
      <c r="Q8" s="79"/>
      <c r="R8" s="79"/>
      <c r="S8" s="79"/>
      <c r="T8" s="79"/>
      <c r="U8" s="79"/>
    </row>
    <row r="9" spans="1:27" ht="15" x14ac:dyDescent="0.3">
      <c r="A9" s="79" t="s">
        <v>129</v>
      </c>
      <c r="B9" s="79"/>
      <c r="C9" s="79"/>
      <c r="D9" s="79"/>
      <c r="E9" s="79"/>
      <c r="F9" s="79"/>
      <c r="G9" s="79"/>
      <c r="H9" s="79"/>
      <c r="I9" s="79"/>
      <c r="J9" s="79"/>
      <c r="K9" s="79"/>
      <c r="L9" s="79"/>
      <c r="M9" s="79"/>
      <c r="N9" s="79"/>
      <c r="O9" s="79"/>
      <c r="P9" s="79"/>
      <c r="Q9" s="79"/>
      <c r="R9" s="79"/>
      <c r="S9" s="79"/>
      <c r="T9" s="79"/>
      <c r="U9" s="79"/>
    </row>
    <row r="10" spans="1:27" ht="6" customHeight="1" x14ac:dyDescent="0.3">
      <c r="A10" s="16"/>
      <c r="B10" s="16"/>
      <c r="C10" s="16"/>
      <c r="D10" s="16"/>
      <c r="E10" s="16"/>
      <c r="F10" s="16"/>
      <c r="G10" s="16"/>
      <c r="H10" s="16"/>
      <c r="I10" s="16"/>
      <c r="J10" s="16"/>
      <c r="K10" s="16"/>
      <c r="L10" s="16"/>
      <c r="M10" s="16"/>
      <c r="N10" s="16"/>
      <c r="O10" s="16"/>
      <c r="P10" s="16"/>
      <c r="Q10" s="16"/>
      <c r="R10" s="16"/>
      <c r="S10" s="16"/>
      <c r="T10" s="16"/>
      <c r="U10" s="16"/>
    </row>
    <row r="11" spans="1:27" ht="16.5" customHeight="1" x14ac:dyDescent="0.2">
      <c r="A11" s="128" t="s">
        <v>13</v>
      </c>
      <c r="B11" s="123" t="s">
        <v>23</v>
      </c>
      <c r="C11" s="123" t="s">
        <v>24</v>
      </c>
      <c r="D11" s="123" t="s">
        <v>0</v>
      </c>
      <c r="E11" s="123" t="s">
        <v>14</v>
      </c>
      <c r="F11" s="123"/>
      <c r="G11" s="123"/>
      <c r="H11" s="123"/>
      <c r="I11" s="123"/>
      <c r="J11" s="123"/>
      <c r="K11" s="123"/>
      <c r="L11" s="123"/>
      <c r="M11" s="123"/>
      <c r="N11" s="123"/>
      <c r="O11" s="123"/>
      <c r="P11" s="123"/>
      <c r="Q11" s="123" t="s">
        <v>10</v>
      </c>
      <c r="R11" s="123" t="s">
        <v>177</v>
      </c>
      <c r="S11" s="128" t="s">
        <v>11</v>
      </c>
      <c r="T11" s="128"/>
      <c r="U11" s="128"/>
      <c r="V11" s="22"/>
      <c r="W11" s="123" t="s">
        <v>178</v>
      </c>
      <c r="X11" s="123" t="s">
        <v>179</v>
      </c>
    </row>
    <row r="12" spans="1:27" s="3" customFormat="1" ht="33" x14ac:dyDescent="0.2">
      <c r="A12" s="128"/>
      <c r="B12" s="123"/>
      <c r="C12" s="123"/>
      <c r="D12" s="123"/>
      <c r="E12" s="77" t="s">
        <v>1</v>
      </c>
      <c r="F12" s="77" t="s">
        <v>2</v>
      </c>
      <c r="G12" s="77" t="s">
        <v>3</v>
      </c>
      <c r="H12" s="77" t="s">
        <v>4</v>
      </c>
      <c r="I12" s="77" t="s">
        <v>3</v>
      </c>
      <c r="J12" s="77" t="s">
        <v>5</v>
      </c>
      <c r="K12" s="77" t="s">
        <v>5</v>
      </c>
      <c r="L12" s="77" t="s">
        <v>4</v>
      </c>
      <c r="M12" s="77" t="s">
        <v>6</v>
      </c>
      <c r="N12" s="77" t="s">
        <v>7</v>
      </c>
      <c r="O12" s="77" t="s">
        <v>8</v>
      </c>
      <c r="P12" s="77" t="s">
        <v>9</v>
      </c>
      <c r="Q12" s="123"/>
      <c r="R12" s="123"/>
      <c r="S12" s="96" t="s">
        <v>25</v>
      </c>
      <c r="T12" s="96" t="s">
        <v>15</v>
      </c>
      <c r="U12" s="96" t="s">
        <v>12</v>
      </c>
      <c r="V12" s="19"/>
      <c r="W12" s="123"/>
      <c r="X12" s="123"/>
    </row>
    <row r="13" spans="1:27" s="1" customFormat="1" ht="142.5" x14ac:dyDescent="0.2">
      <c r="A13" s="131" t="s">
        <v>131</v>
      </c>
      <c r="B13" s="129" t="s">
        <v>68</v>
      </c>
      <c r="C13" s="142" t="s">
        <v>46</v>
      </c>
      <c r="D13" s="66" t="s">
        <v>150</v>
      </c>
      <c r="E13" s="59"/>
      <c r="F13" s="59" t="s">
        <v>17</v>
      </c>
      <c r="G13" s="59" t="s">
        <v>17</v>
      </c>
      <c r="H13" s="59" t="s">
        <v>17</v>
      </c>
      <c r="I13" s="59"/>
      <c r="J13" s="59" t="s">
        <v>17</v>
      </c>
      <c r="K13" s="59"/>
      <c r="L13" s="59" t="s">
        <v>17</v>
      </c>
      <c r="M13" s="59"/>
      <c r="N13" s="59" t="s">
        <v>17</v>
      </c>
      <c r="O13" s="59"/>
      <c r="P13" s="59"/>
      <c r="Q13" s="73" t="s">
        <v>66</v>
      </c>
      <c r="R13" s="66" t="s">
        <v>67</v>
      </c>
      <c r="S13" s="35" t="s">
        <v>50</v>
      </c>
      <c r="T13" s="26">
        <v>200</v>
      </c>
      <c r="U13" s="26">
        <f>T13*12</f>
        <v>2400</v>
      </c>
      <c r="W13" s="105">
        <v>0.75</v>
      </c>
      <c r="X13" s="98" t="s">
        <v>189</v>
      </c>
    </row>
    <row r="14" spans="1:27" s="1" customFormat="1" ht="120" x14ac:dyDescent="0.2">
      <c r="A14" s="131"/>
      <c r="B14" s="129"/>
      <c r="C14" s="142"/>
      <c r="D14" s="74" t="s">
        <v>191</v>
      </c>
      <c r="E14" s="25"/>
      <c r="F14" s="25" t="s">
        <v>17</v>
      </c>
      <c r="G14" s="25" t="s">
        <v>17</v>
      </c>
      <c r="H14" s="25" t="s">
        <v>17</v>
      </c>
      <c r="I14" s="25"/>
      <c r="J14" s="25"/>
      <c r="K14" s="25"/>
      <c r="L14" s="25"/>
      <c r="M14" s="25"/>
      <c r="N14" s="25"/>
      <c r="O14" s="25"/>
      <c r="P14" s="25"/>
      <c r="Q14" s="73" t="s">
        <v>148</v>
      </c>
      <c r="R14" s="73" t="s">
        <v>55</v>
      </c>
      <c r="S14" s="73" t="s">
        <v>26</v>
      </c>
      <c r="T14" s="26">
        <f>(60*15*2)+((60*7*2)*2)+(400+450)</f>
        <v>4330</v>
      </c>
      <c r="U14" s="26">
        <f t="shared" ref="U14" si="0">T14</f>
        <v>4330</v>
      </c>
      <c r="W14" s="105">
        <v>0.8</v>
      </c>
      <c r="X14" s="98" t="s">
        <v>190</v>
      </c>
      <c r="Z14" s="110">
        <f>15/65</f>
        <v>0.23076923076923078</v>
      </c>
      <c r="AA14" s="110"/>
    </row>
    <row r="15" spans="1:27" s="1" customFormat="1" ht="62.25" customHeight="1" x14ac:dyDescent="0.2">
      <c r="A15" s="131"/>
      <c r="B15" s="129"/>
      <c r="C15" s="142"/>
      <c r="D15" s="66" t="s">
        <v>151</v>
      </c>
      <c r="E15" s="25"/>
      <c r="F15" s="25"/>
      <c r="G15" s="25"/>
      <c r="H15" s="25" t="s">
        <v>17</v>
      </c>
      <c r="I15" s="25" t="s">
        <v>17</v>
      </c>
      <c r="J15" s="25"/>
      <c r="K15" s="25"/>
      <c r="L15" s="25"/>
      <c r="M15" s="25"/>
      <c r="N15" s="25"/>
      <c r="O15" s="25"/>
      <c r="P15" s="25"/>
      <c r="Q15" s="73" t="s">
        <v>152</v>
      </c>
      <c r="R15" s="66" t="s">
        <v>102</v>
      </c>
      <c r="S15" s="35" t="s">
        <v>50</v>
      </c>
      <c r="T15" s="26">
        <v>50</v>
      </c>
      <c r="U15" s="26">
        <f>T15*12</f>
        <v>600</v>
      </c>
      <c r="W15" s="105">
        <v>1</v>
      </c>
      <c r="X15" s="98" t="s">
        <v>192</v>
      </c>
    </row>
    <row r="16" spans="1:27" s="1" customFormat="1" ht="105" x14ac:dyDescent="0.2">
      <c r="A16" s="74" t="s">
        <v>132</v>
      </c>
      <c r="B16" s="73" t="s">
        <v>133</v>
      </c>
      <c r="C16" s="142"/>
      <c r="D16" s="73" t="s">
        <v>51</v>
      </c>
      <c r="E16" s="25" t="s">
        <v>17</v>
      </c>
      <c r="F16" s="25" t="s">
        <v>17</v>
      </c>
      <c r="G16" s="25" t="s">
        <v>17</v>
      </c>
      <c r="H16" s="25" t="s">
        <v>17</v>
      </c>
      <c r="I16" s="25" t="s">
        <v>17</v>
      </c>
      <c r="J16" s="25" t="s">
        <v>17</v>
      </c>
      <c r="K16" s="25" t="s">
        <v>17</v>
      </c>
      <c r="L16" s="25" t="s">
        <v>17</v>
      </c>
      <c r="M16" s="25" t="s">
        <v>17</v>
      </c>
      <c r="N16" s="25" t="s">
        <v>17</v>
      </c>
      <c r="O16" s="25" t="s">
        <v>17</v>
      </c>
      <c r="P16" s="25" t="s">
        <v>17</v>
      </c>
      <c r="Q16" s="73" t="s">
        <v>18</v>
      </c>
      <c r="R16" s="73" t="s">
        <v>22</v>
      </c>
      <c r="S16" s="35" t="s">
        <v>50</v>
      </c>
      <c r="T16" s="26">
        <v>50</v>
      </c>
      <c r="U16" s="26">
        <f>T16*12</f>
        <v>600</v>
      </c>
      <c r="W16" s="105">
        <v>0.75</v>
      </c>
      <c r="X16" s="98" t="s">
        <v>193</v>
      </c>
    </row>
    <row r="17" spans="1:25" s="1" customFormat="1" ht="36" customHeight="1" x14ac:dyDescent="0.2">
      <c r="A17" s="39"/>
      <c r="B17" s="127" t="s">
        <v>19</v>
      </c>
      <c r="C17" s="127"/>
      <c r="D17" s="127"/>
      <c r="E17" s="127"/>
      <c r="F17" s="127"/>
      <c r="G17" s="127"/>
      <c r="H17" s="127"/>
      <c r="I17" s="127"/>
      <c r="J17" s="127"/>
      <c r="K17" s="127"/>
      <c r="L17" s="127"/>
      <c r="M17" s="127"/>
      <c r="N17" s="127"/>
      <c r="O17" s="127"/>
      <c r="P17" s="127"/>
      <c r="Q17" s="127"/>
      <c r="R17" s="127"/>
      <c r="S17" s="127"/>
      <c r="T17" s="80"/>
      <c r="U17" s="81">
        <f>SUM(U13:U16)</f>
        <v>7930</v>
      </c>
      <c r="W17" s="109">
        <f>AVERAGE(W13:W16)</f>
        <v>0.82499999999999996</v>
      </c>
      <c r="Y17" s="48"/>
    </row>
    <row r="18" spans="1:25" s="1" customFormat="1" ht="36" customHeight="1" x14ac:dyDescent="0.2">
      <c r="A18" s="9"/>
      <c r="B18" s="10"/>
      <c r="C18" s="10"/>
      <c r="D18" s="10"/>
      <c r="E18" s="10"/>
      <c r="F18" s="10"/>
      <c r="G18" s="10"/>
      <c r="H18" s="10"/>
      <c r="I18" s="10"/>
      <c r="J18" s="10"/>
      <c r="K18" s="10"/>
      <c r="L18" s="10"/>
      <c r="M18" s="10"/>
      <c r="N18" s="10"/>
      <c r="O18" s="10"/>
      <c r="P18" s="10"/>
      <c r="Q18" s="10"/>
      <c r="R18" s="10"/>
      <c r="S18" s="10"/>
      <c r="T18" s="11"/>
      <c r="U18" s="10"/>
    </row>
    <row r="19" spans="1:25" x14ac:dyDescent="0.2">
      <c r="B19" s="13"/>
      <c r="C19" s="13"/>
      <c r="D19" s="13"/>
      <c r="E19" s="13"/>
      <c r="F19" s="13"/>
      <c r="G19" s="13"/>
      <c r="H19" s="13"/>
      <c r="I19" s="13"/>
      <c r="J19" s="13"/>
      <c r="K19" s="13"/>
      <c r="L19" s="13"/>
      <c r="M19" s="13"/>
      <c r="N19" s="13"/>
      <c r="O19" s="13"/>
      <c r="P19" s="13"/>
      <c r="Q19" s="13"/>
      <c r="R19" s="13"/>
      <c r="S19" s="13"/>
      <c r="T19" s="13"/>
      <c r="U19" s="13"/>
    </row>
  </sheetData>
  <mergeCells count="19">
    <mergeCell ref="S11:U11"/>
    <mergeCell ref="R11:R12"/>
    <mergeCell ref="B11:B12"/>
    <mergeCell ref="A1:X1"/>
    <mergeCell ref="A2:X2"/>
    <mergeCell ref="A3:X3"/>
    <mergeCell ref="A13:A15"/>
    <mergeCell ref="B17:S17"/>
    <mergeCell ref="C11:C12"/>
    <mergeCell ref="D11:D12"/>
    <mergeCell ref="B13:B15"/>
    <mergeCell ref="C13:C16"/>
    <mergeCell ref="A4:X4"/>
    <mergeCell ref="A5:X5"/>
    <mergeCell ref="W11:W12"/>
    <mergeCell ref="X11:X12"/>
    <mergeCell ref="Q11:Q12"/>
    <mergeCell ref="A11:A12"/>
    <mergeCell ref="E11:P11"/>
  </mergeCells>
  <phoneticPr fontId="0" type="noConversion"/>
  <pageMargins left="0.31496062992125984" right="0.39370078740157483" top="0.39370078740157483" bottom="0.19685039370078741" header="0" footer="0"/>
  <pageSetup scale="85" orientation="landscape" horizontalDpi="4294967293" verticalDpi="360" r:id="rId1"/>
  <headerFooter alignWithMargins="0"/>
  <rowBreaks count="1" manualBreakCount="1">
    <brk id="17" max="16383" man="1"/>
  </rowBreaks>
  <ignoredErrors>
    <ignoredError sqref="U14"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FF33"/>
  </sheetPr>
  <dimension ref="A1:Y23"/>
  <sheetViews>
    <sheetView topLeftCell="A3" zoomScaleNormal="100" workbookViewId="0">
      <selection activeCell="W13" sqref="W13"/>
    </sheetView>
  </sheetViews>
  <sheetFormatPr baseColWidth="10" defaultRowHeight="12.75" x14ac:dyDescent="0.2"/>
  <cols>
    <col min="1" max="1" width="5.7109375" style="8" customWidth="1"/>
    <col min="2" max="2" width="26.28515625" style="6" customWidth="1"/>
    <col min="3" max="3" width="16.7109375" style="7" hidden="1" customWidth="1"/>
    <col min="4" max="4" width="37.7109375" style="7" customWidth="1"/>
    <col min="5" max="16" width="2.5703125" style="7" hidden="1" customWidth="1"/>
    <col min="17" max="17" width="24.7109375" style="8" hidden="1" customWidth="1"/>
    <col min="18" max="18" width="25.85546875" style="7" customWidth="1"/>
    <col min="19" max="19" width="7.28515625" style="8" hidden="1" customWidth="1"/>
    <col min="20" max="21" width="10.85546875" style="8" hidden="1" customWidth="1"/>
    <col min="22" max="22" width="14.7109375" customWidth="1"/>
    <col min="23" max="23" width="38.7109375" customWidth="1"/>
  </cols>
  <sheetData>
    <row r="1" spans="1:23" s="2" customFormat="1" ht="19.5" x14ac:dyDescent="0.25">
      <c r="A1" s="138" t="str">
        <f>Protec.ycontrol!A1:U1</f>
        <v>UNIVERSIDAD DE SAN CARLOS DE GUATEMALA / CENTRO DE ESTUDIOS CONSERVACIONISTAS -USAC/CECON-</v>
      </c>
      <c r="B1" s="138"/>
      <c r="C1" s="138"/>
      <c r="D1" s="138"/>
      <c r="E1" s="138"/>
      <c r="F1" s="138"/>
      <c r="G1" s="138"/>
      <c r="H1" s="138"/>
      <c r="I1" s="138"/>
      <c r="J1" s="138"/>
      <c r="K1" s="138"/>
      <c r="L1" s="138"/>
      <c r="M1" s="138"/>
      <c r="N1" s="138"/>
      <c r="O1" s="138"/>
      <c r="P1" s="138"/>
      <c r="Q1" s="138"/>
      <c r="R1" s="138"/>
      <c r="S1" s="138"/>
      <c r="T1" s="138"/>
      <c r="U1" s="138"/>
      <c r="V1" s="138"/>
      <c r="W1" s="138"/>
    </row>
    <row r="2" spans="1:23" s="2" customFormat="1" ht="19.5" x14ac:dyDescent="0.25">
      <c r="A2" s="138" t="str">
        <f>Protec.ycontrol!A2:U2</f>
        <v>CONSEJO NACIONAL DE AREA PROTEGIDAS -CONAP-</v>
      </c>
      <c r="B2" s="138"/>
      <c r="C2" s="138"/>
      <c r="D2" s="138"/>
      <c r="E2" s="138"/>
      <c r="F2" s="138"/>
      <c r="G2" s="138"/>
      <c r="H2" s="138"/>
      <c r="I2" s="138"/>
      <c r="J2" s="138"/>
      <c r="K2" s="138"/>
      <c r="L2" s="138"/>
      <c r="M2" s="138"/>
      <c r="N2" s="138"/>
      <c r="O2" s="138"/>
      <c r="P2" s="138"/>
      <c r="Q2" s="138"/>
      <c r="R2" s="138"/>
      <c r="S2" s="138"/>
      <c r="T2" s="138"/>
      <c r="U2" s="138"/>
      <c r="V2" s="138"/>
      <c r="W2" s="138"/>
    </row>
    <row r="3" spans="1:23" s="62" customFormat="1" ht="19.5" x14ac:dyDescent="0.25">
      <c r="A3" s="139" t="str">
        <f>Protec.ycontrol!A3:U3</f>
        <v>INFORME FINAL / PLAN OPERATIVO ANUAL 2020</v>
      </c>
      <c r="B3" s="139"/>
      <c r="C3" s="139"/>
      <c r="D3" s="139"/>
      <c r="E3" s="139"/>
      <c r="F3" s="139"/>
      <c r="G3" s="139"/>
      <c r="H3" s="139"/>
      <c r="I3" s="139"/>
      <c r="J3" s="139"/>
      <c r="K3" s="139"/>
      <c r="L3" s="139"/>
      <c r="M3" s="139"/>
      <c r="N3" s="139"/>
      <c r="O3" s="139"/>
      <c r="P3" s="139"/>
      <c r="Q3" s="139"/>
      <c r="R3" s="139"/>
      <c r="S3" s="139"/>
      <c r="T3" s="139"/>
      <c r="U3" s="139"/>
      <c r="V3" s="139"/>
      <c r="W3" s="139"/>
    </row>
    <row r="4" spans="1:23" s="62" customFormat="1" ht="15.75" customHeight="1" x14ac:dyDescent="0.25">
      <c r="A4" s="139" t="str">
        <f>Protec.ycontrol!A4:U4</f>
        <v>BIOTOPO PROTEGIDO NAACHTUN-DOS LAGUNAS</v>
      </c>
      <c r="B4" s="139"/>
      <c r="C4" s="139"/>
      <c r="D4" s="139"/>
      <c r="E4" s="139"/>
      <c r="F4" s="139"/>
      <c r="G4" s="139"/>
      <c r="H4" s="139"/>
      <c r="I4" s="139"/>
      <c r="J4" s="139"/>
      <c r="K4" s="139"/>
      <c r="L4" s="139"/>
      <c r="M4" s="139"/>
      <c r="N4" s="139"/>
      <c r="O4" s="139"/>
      <c r="P4" s="139"/>
      <c r="Q4" s="139"/>
      <c r="R4" s="139"/>
      <c r="S4" s="139"/>
      <c r="T4" s="139"/>
      <c r="U4" s="139"/>
      <c r="V4" s="139"/>
      <c r="W4" s="139"/>
    </row>
    <row r="5" spans="1:23" s="62" customFormat="1" ht="15.75" customHeight="1" x14ac:dyDescent="0.25">
      <c r="A5" s="140" t="s">
        <v>69</v>
      </c>
      <c r="B5" s="140"/>
      <c r="C5" s="140"/>
      <c r="D5" s="140"/>
      <c r="E5" s="140"/>
      <c r="F5" s="140"/>
      <c r="G5" s="140"/>
      <c r="H5" s="140"/>
      <c r="I5" s="140"/>
      <c r="J5" s="140"/>
      <c r="K5" s="140"/>
      <c r="L5" s="140"/>
      <c r="M5" s="140"/>
      <c r="N5" s="140"/>
      <c r="O5" s="140"/>
      <c r="P5" s="140"/>
      <c r="Q5" s="140"/>
      <c r="R5" s="140"/>
      <c r="S5" s="140"/>
      <c r="T5" s="140"/>
      <c r="U5" s="140"/>
      <c r="V5" s="140"/>
      <c r="W5" s="140"/>
    </row>
    <row r="6" spans="1:23" s="62" customFormat="1" ht="6" customHeight="1" x14ac:dyDescent="0.25">
      <c r="A6" s="55"/>
      <c r="B6" s="55"/>
      <c r="C6" s="55"/>
      <c r="D6" s="55"/>
      <c r="E6" s="55"/>
      <c r="F6" s="55"/>
      <c r="G6" s="55"/>
      <c r="H6" s="55"/>
      <c r="I6" s="55"/>
      <c r="J6" s="55"/>
      <c r="K6" s="55"/>
      <c r="L6" s="55"/>
      <c r="M6" s="55"/>
      <c r="N6" s="55"/>
      <c r="O6" s="55"/>
      <c r="P6" s="55"/>
      <c r="Q6" s="55"/>
      <c r="R6" s="55"/>
      <c r="S6" s="55"/>
      <c r="T6" s="55"/>
      <c r="U6" s="55"/>
    </row>
    <row r="7" spans="1:23" s="2" customFormat="1" ht="16.5" x14ac:dyDescent="0.3">
      <c r="A7" s="16" t="s">
        <v>134</v>
      </c>
      <c r="B7" s="16"/>
      <c r="C7" s="16"/>
      <c r="D7" s="16"/>
      <c r="E7" s="16"/>
      <c r="F7" s="16"/>
      <c r="G7" s="16"/>
      <c r="H7" s="16"/>
      <c r="I7" s="16"/>
      <c r="J7" s="16"/>
      <c r="K7" s="16"/>
      <c r="L7" s="16"/>
      <c r="M7" s="16"/>
      <c r="N7" s="16"/>
      <c r="O7" s="16"/>
      <c r="P7" s="16"/>
      <c r="Q7" s="16"/>
      <c r="R7" s="16"/>
      <c r="S7" s="16"/>
      <c r="T7" s="16"/>
      <c r="U7" s="16"/>
    </row>
    <row r="8" spans="1:23" ht="16.5" x14ac:dyDescent="0.35">
      <c r="A8" s="16" t="s">
        <v>135</v>
      </c>
      <c r="B8" s="16"/>
      <c r="C8" s="16"/>
      <c r="D8" s="16"/>
      <c r="E8" s="16"/>
      <c r="F8" s="16"/>
      <c r="G8" s="16"/>
      <c r="H8" s="16"/>
      <c r="I8" s="16"/>
      <c r="J8" s="16"/>
      <c r="K8" s="16"/>
      <c r="L8" s="16"/>
      <c r="M8" s="16"/>
      <c r="N8" s="16"/>
      <c r="O8" s="16"/>
      <c r="P8" s="16"/>
      <c r="Q8" s="16"/>
      <c r="R8" s="16"/>
      <c r="S8" s="16"/>
      <c r="T8" s="16"/>
      <c r="U8" s="16"/>
    </row>
    <row r="9" spans="1:23" ht="15" x14ac:dyDescent="0.3">
      <c r="A9" s="16" t="s">
        <v>136</v>
      </c>
      <c r="B9" s="16"/>
      <c r="C9" s="16"/>
      <c r="D9" s="16"/>
      <c r="E9" s="16"/>
      <c r="F9" s="16"/>
      <c r="G9" s="16"/>
      <c r="H9" s="16"/>
      <c r="I9" s="16"/>
      <c r="J9" s="16"/>
      <c r="K9" s="16"/>
      <c r="L9" s="16"/>
      <c r="M9" s="16"/>
      <c r="N9" s="16"/>
      <c r="O9" s="16"/>
      <c r="P9" s="16"/>
      <c r="Q9" s="16"/>
      <c r="R9" s="16"/>
      <c r="S9" s="16"/>
      <c r="T9" s="16"/>
      <c r="U9" s="16"/>
    </row>
    <row r="10" spans="1:23" s="2" customFormat="1" ht="4.1500000000000004" customHeight="1" x14ac:dyDescent="0.3">
      <c r="A10" s="37"/>
      <c r="B10" s="37"/>
      <c r="C10" s="16"/>
      <c r="D10" s="16"/>
      <c r="E10" s="16"/>
      <c r="F10" s="16"/>
      <c r="G10" s="16"/>
      <c r="H10" s="16"/>
      <c r="I10" s="16"/>
      <c r="J10" s="16"/>
      <c r="K10" s="16"/>
      <c r="L10" s="16"/>
      <c r="M10" s="16"/>
      <c r="N10" s="16"/>
      <c r="O10" s="16"/>
      <c r="P10" s="16"/>
      <c r="Q10" s="16"/>
      <c r="R10" s="16"/>
      <c r="S10" s="16"/>
      <c r="T10" s="16"/>
      <c r="U10" s="16"/>
      <c r="W10" s="36"/>
    </row>
    <row r="11" spans="1:23" ht="16.5" customHeight="1" x14ac:dyDescent="0.2">
      <c r="A11" s="128" t="s">
        <v>13</v>
      </c>
      <c r="B11" s="123" t="s">
        <v>23</v>
      </c>
      <c r="C11" s="123" t="s">
        <v>24</v>
      </c>
      <c r="D11" s="123" t="s">
        <v>0</v>
      </c>
      <c r="E11" s="123" t="s">
        <v>14</v>
      </c>
      <c r="F11" s="123"/>
      <c r="G11" s="123"/>
      <c r="H11" s="123"/>
      <c r="I11" s="123"/>
      <c r="J11" s="123"/>
      <c r="K11" s="123"/>
      <c r="L11" s="123"/>
      <c r="M11" s="123"/>
      <c r="N11" s="123"/>
      <c r="O11" s="123"/>
      <c r="P11" s="123"/>
      <c r="Q11" s="123" t="s">
        <v>10</v>
      </c>
      <c r="R11" s="123" t="s">
        <v>177</v>
      </c>
      <c r="S11" s="128" t="s">
        <v>11</v>
      </c>
      <c r="T11" s="128"/>
      <c r="U11" s="128"/>
      <c r="V11" s="143" t="s">
        <v>178</v>
      </c>
      <c r="W11" s="123" t="s">
        <v>179</v>
      </c>
    </row>
    <row r="12" spans="1:23" s="3" customFormat="1" ht="16.5" x14ac:dyDescent="0.2">
      <c r="A12" s="128"/>
      <c r="B12" s="123"/>
      <c r="C12" s="123"/>
      <c r="D12" s="123"/>
      <c r="E12" s="77" t="s">
        <v>1</v>
      </c>
      <c r="F12" s="77" t="s">
        <v>2</v>
      </c>
      <c r="G12" s="77" t="s">
        <v>3</v>
      </c>
      <c r="H12" s="77" t="s">
        <v>4</v>
      </c>
      <c r="I12" s="77" t="s">
        <v>3</v>
      </c>
      <c r="J12" s="77" t="s">
        <v>5</v>
      </c>
      <c r="K12" s="77" t="s">
        <v>5</v>
      </c>
      <c r="L12" s="77" t="s">
        <v>4</v>
      </c>
      <c r="M12" s="77" t="s">
        <v>6</v>
      </c>
      <c r="N12" s="77" t="s">
        <v>7</v>
      </c>
      <c r="O12" s="77" t="s">
        <v>8</v>
      </c>
      <c r="P12" s="77" t="s">
        <v>9</v>
      </c>
      <c r="Q12" s="123"/>
      <c r="R12" s="123"/>
      <c r="S12" s="97" t="s">
        <v>25</v>
      </c>
      <c r="T12" s="97" t="s">
        <v>15</v>
      </c>
      <c r="U12" s="97" t="s">
        <v>12</v>
      </c>
      <c r="V12" s="144"/>
      <c r="W12" s="123"/>
    </row>
    <row r="13" spans="1:23" s="1" customFormat="1" ht="114" x14ac:dyDescent="0.2">
      <c r="A13" s="131" t="s">
        <v>137</v>
      </c>
      <c r="B13" s="129" t="s">
        <v>75</v>
      </c>
      <c r="C13" s="145" t="s">
        <v>93</v>
      </c>
      <c r="D13" s="66" t="s">
        <v>91</v>
      </c>
      <c r="E13" s="24"/>
      <c r="F13" s="24"/>
      <c r="G13" s="24" t="s">
        <v>17</v>
      </c>
      <c r="H13" s="24"/>
      <c r="I13" s="24" t="s">
        <v>17</v>
      </c>
      <c r="J13" s="24"/>
      <c r="K13" s="24" t="s">
        <v>17</v>
      </c>
      <c r="L13" s="24"/>
      <c r="M13" s="24" t="s">
        <v>17</v>
      </c>
      <c r="N13" s="24"/>
      <c r="O13" s="24"/>
      <c r="P13" s="24"/>
      <c r="Q13" s="129" t="s">
        <v>166</v>
      </c>
      <c r="R13" s="66" t="s">
        <v>92</v>
      </c>
      <c r="S13" s="74" t="s">
        <v>26</v>
      </c>
      <c r="T13" s="63">
        <v>1000</v>
      </c>
      <c r="U13" s="64">
        <f t="shared" ref="U13:U18" si="0">+T13</f>
        <v>1000</v>
      </c>
      <c r="V13" s="112">
        <v>1</v>
      </c>
      <c r="W13" s="107" t="s">
        <v>212</v>
      </c>
    </row>
    <row r="14" spans="1:23" s="14" customFormat="1" ht="114" x14ac:dyDescent="0.2">
      <c r="A14" s="131"/>
      <c r="B14" s="129"/>
      <c r="C14" s="145"/>
      <c r="D14" s="73" t="s">
        <v>70</v>
      </c>
      <c r="E14" s="24"/>
      <c r="F14" s="24"/>
      <c r="G14" s="24" t="s">
        <v>17</v>
      </c>
      <c r="H14" s="24"/>
      <c r="I14" s="24" t="s">
        <v>17</v>
      </c>
      <c r="J14" s="24"/>
      <c r="K14" s="24" t="s">
        <v>17</v>
      </c>
      <c r="L14" s="24"/>
      <c r="M14" s="24" t="s">
        <v>17</v>
      </c>
      <c r="N14" s="24"/>
      <c r="O14" s="24"/>
      <c r="P14" s="24"/>
      <c r="Q14" s="129"/>
      <c r="R14" s="73" t="s">
        <v>16</v>
      </c>
      <c r="S14" s="74" t="s">
        <v>26</v>
      </c>
      <c r="T14" s="64">
        <v>1000</v>
      </c>
      <c r="U14" s="64">
        <f t="shared" si="0"/>
        <v>1000</v>
      </c>
      <c r="V14" s="112">
        <v>1</v>
      </c>
      <c r="W14" s="107" t="s">
        <v>212</v>
      </c>
    </row>
    <row r="15" spans="1:23" s="14" customFormat="1" ht="58.5" customHeight="1" x14ac:dyDescent="0.2">
      <c r="A15" s="131"/>
      <c r="B15" s="129"/>
      <c r="C15" s="145"/>
      <c r="D15" s="91" t="s">
        <v>153</v>
      </c>
      <c r="E15" s="24"/>
      <c r="F15" s="24"/>
      <c r="G15" s="24" t="s">
        <v>17</v>
      </c>
      <c r="H15" s="24"/>
      <c r="I15" s="24" t="s">
        <v>17</v>
      </c>
      <c r="J15" s="24"/>
      <c r="K15" s="24" t="s">
        <v>17</v>
      </c>
      <c r="L15" s="24"/>
      <c r="M15" s="24" t="s">
        <v>17</v>
      </c>
      <c r="N15" s="24"/>
      <c r="O15" s="24"/>
      <c r="P15" s="24"/>
      <c r="Q15" s="91" t="s">
        <v>167</v>
      </c>
      <c r="R15" s="91" t="s">
        <v>16</v>
      </c>
      <c r="S15" s="93"/>
      <c r="T15" s="63">
        <f>50000*1</f>
        <v>50000</v>
      </c>
      <c r="U15" s="64">
        <f t="shared" ref="U15" si="1">+T15</f>
        <v>50000</v>
      </c>
      <c r="V15" s="112">
        <v>0.75</v>
      </c>
      <c r="W15" s="98" t="s">
        <v>194</v>
      </c>
    </row>
    <row r="16" spans="1:23" s="14" customFormat="1" ht="90" x14ac:dyDescent="0.2">
      <c r="A16" s="131"/>
      <c r="B16" s="129"/>
      <c r="C16" s="145"/>
      <c r="D16" s="73" t="s">
        <v>169</v>
      </c>
      <c r="E16" s="24"/>
      <c r="F16" s="24"/>
      <c r="G16" s="24" t="s">
        <v>17</v>
      </c>
      <c r="H16" s="24"/>
      <c r="I16" s="24" t="s">
        <v>17</v>
      </c>
      <c r="J16" s="24"/>
      <c r="K16" s="24" t="s">
        <v>17</v>
      </c>
      <c r="L16" s="24"/>
      <c r="M16" s="24" t="s">
        <v>17</v>
      </c>
      <c r="N16" s="24"/>
      <c r="O16" s="24"/>
      <c r="P16" s="24"/>
      <c r="Q16" s="73" t="s">
        <v>170</v>
      </c>
      <c r="R16" s="73" t="s">
        <v>16</v>
      </c>
      <c r="S16" s="74"/>
      <c r="T16" s="63">
        <f>50000*1</f>
        <v>50000</v>
      </c>
      <c r="U16" s="64">
        <f t="shared" si="0"/>
        <v>50000</v>
      </c>
      <c r="V16" s="112">
        <v>1</v>
      </c>
      <c r="W16" s="98" t="s">
        <v>195</v>
      </c>
    </row>
    <row r="17" spans="1:25" s="1" customFormat="1" ht="80.25" customHeight="1" x14ac:dyDescent="0.2">
      <c r="A17" s="131"/>
      <c r="B17" s="129"/>
      <c r="C17" s="145" t="s">
        <v>94</v>
      </c>
      <c r="D17" s="73" t="s">
        <v>71</v>
      </c>
      <c r="E17" s="24" t="s">
        <v>17</v>
      </c>
      <c r="F17" s="24" t="s">
        <v>17</v>
      </c>
      <c r="G17" s="24" t="s">
        <v>17</v>
      </c>
      <c r="H17" s="24" t="s">
        <v>17</v>
      </c>
      <c r="I17" s="24" t="s">
        <v>17</v>
      </c>
      <c r="J17" s="24" t="s">
        <v>17</v>
      </c>
      <c r="K17" s="24" t="s">
        <v>17</v>
      </c>
      <c r="L17" s="24" t="s">
        <v>17</v>
      </c>
      <c r="M17" s="24" t="s">
        <v>17</v>
      </c>
      <c r="N17" s="24" t="s">
        <v>17</v>
      </c>
      <c r="O17" s="24" t="s">
        <v>17</v>
      </c>
      <c r="P17" s="24" t="s">
        <v>17</v>
      </c>
      <c r="Q17" s="73" t="s">
        <v>96</v>
      </c>
      <c r="R17" s="73" t="s">
        <v>72</v>
      </c>
      <c r="S17" s="74" t="s">
        <v>26</v>
      </c>
      <c r="T17" s="63">
        <v>1000</v>
      </c>
      <c r="U17" s="64">
        <f t="shared" si="0"/>
        <v>1000</v>
      </c>
      <c r="V17" s="116">
        <v>0.5</v>
      </c>
      <c r="W17" s="108" t="s">
        <v>207</v>
      </c>
    </row>
    <row r="18" spans="1:25" s="1" customFormat="1" ht="105" customHeight="1" x14ac:dyDescent="0.2">
      <c r="A18" s="131"/>
      <c r="B18" s="129"/>
      <c r="C18" s="145"/>
      <c r="D18" s="73" t="s">
        <v>154</v>
      </c>
      <c r="E18" s="24"/>
      <c r="F18" s="24"/>
      <c r="G18" s="24"/>
      <c r="H18" s="24"/>
      <c r="I18" s="24"/>
      <c r="J18" s="24"/>
      <c r="K18" s="24"/>
      <c r="L18" s="24"/>
      <c r="M18" s="24"/>
      <c r="N18" s="24"/>
      <c r="O18" s="24"/>
      <c r="P18" s="24"/>
      <c r="Q18" s="73" t="s">
        <v>168</v>
      </c>
      <c r="R18" s="73" t="s">
        <v>97</v>
      </c>
      <c r="S18" s="74"/>
      <c r="T18" s="63">
        <v>5000</v>
      </c>
      <c r="U18" s="64">
        <f t="shared" si="0"/>
        <v>5000</v>
      </c>
      <c r="V18" s="112">
        <v>1</v>
      </c>
      <c r="W18" s="98" t="s">
        <v>198</v>
      </c>
      <c r="Y18" s="114" t="s">
        <v>197</v>
      </c>
    </row>
    <row r="19" spans="1:25" s="1" customFormat="1" ht="99.75" x14ac:dyDescent="0.2">
      <c r="A19" s="131"/>
      <c r="B19" s="129"/>
      <c r="C19" s="145"/>
      <c r="D19" s="73" t="s">
        <v>196</v>
      </c>
      <c r="E19" s="24"/>
      <c r="F19" s="24"/>
      <c r="G19" s="24" t="s">
        <v>17</v>
      </c>
      <c r="H19" s="24"/>
      <c r="I19" s="24"/>
      <c r="J19" s="24" t="s">
        <v>17</v>
      </c>
      <c r="K19" s="24"/>
      <c r="L19" s="24"/>
      <c r="M19" s="24" t="s">
        <v>17</v>
      </c>
      <c r="N19" s="24"/>
      <c r="O19" s="24"/>
      <c r="P19" s="24"/>
      <c r="Q19" s="73" t="s">
        <v>73</v>
      </c>
      <c r="R19" s="73" t="s">
        <v>74</v>
      </c>
      <c r="S19" s="74" t="s">
        <v>26</v>
      </c>
      <c r="T19" s="27">
        <v>1000</v>
      </c>
      <c r="U19" s="26">
        <f t="shared" ref="U19:U20" si="2">+T19</f>
        <v>1000</v>
      </c>
      <c r="V19" s="112">
        <v>1</v>
      </c>
      <c r="W19" s="98" t="s">
        <v>200</v>
      </c>
    </row>
    <row r="20" spans="1:25" s="1" customFormat="1" ht="119.45" customHeight="1" x14ac:dyDescent="0.2">
      <c r="A20" s="74" t="s">
        <v>138</v>
      </c>
      <c r="B20" s="74" t="s">
        <v>76</v>
      </c>
      <c r="C20" s="75" t="s">
        <v>77</v>
      </c>
      <c r="D20" s="73" t="s">
        <v>164</v>
      </c>
      <c r="E20" s="24"/>
      <c r="F20" s="24"/>
      <c r="G20" s="24" t="s">
        <v>17</v>
      </c>
      <c r="H20" s="24" t="s">
        <v>17</v>
      </c>
      <c r="I20" s="24" t="s">
        <v>17</v>
      </c>
      <c r="J20" s="24"/>
      <c r="K20" s="24"/>
      <c r="L20" s="24"/>
      <c r="M20" s="24"/>
      <c r="N20" s="24"/>
      <c r="O20" s="24"/>
      <c r="P20" s="24"/>
      <c r="Q20" s="73" t="s">
        <v>78</v>
      </c>
      <c r="R20" s="73" t="s">
        <v>163</v>
      </c>
      <c r="S20" s="74" t="s">
        <v>26</v>
      </c>
      <c r="T20" s="27">
        <v>1000</v>
      </c>
      <c r="U20" s="26">
        <f t="shared" si="2"/>
        <v>1000</v>
      </c>
      <c r="V20" s="112">
        <v>0.7</v>
      </c>
      <c r="W20" s="98" t="s">
        <v>211</v>
      </c>
      <c r="Y20" s="115" t="s">
        <v>199</v>
      </c>
    </row>
    <row r="21" spans="1:25" s="3" customFormat="1" ht="19.5" x14ac:dyDescent="0.2">
      <c r="A21" s="39"/>
      <c r="B21" s="127" t="s">
        <v>19</v>
      </c>
      <c r="C21" s="127"/>
      <c r="D21" s="127"/>
      <c r="E21" s="127"/>
      <c r="F21" s="127"/>
      <c r="G21" s="127"/>
      <c r="H21" s="127"/>
      <c r="I21" s="127"/>
      <c r="J21" s="127"/>
      <c r="K21" s="127"/>
      <c r="L21" s="127"/>
      <c r="M21" s="127"/>
      <c r="N21" s="127"/>
      <c r="O21" s="127"/>
      <c r="P21" s="127"/>
      <c r="Q21" s="127"/>
      <c r="R21" s="127"/>
      <c r="S21" s="82"/>
      <c r="T21" s="83"/>
      <c r="U21" s="84">
        <f>SUM(U13:U20)</f>
        <v>110000</v>
      </c>
      <c r="V21" s="113">
        <f>AVERAGE(V13:V20)</f>
        <v>0.86875000000000002</v>
      </c>
      <c r="W21" s="111"/>
    </row>
    <row r="22" spans="1:25" x14ac:dyDescent="0.2">
      <c r="V22" s="43"/>
    </row>
    <row r="23" spans="1:25" x14ac:dyDescent="0.2">
      <c r="V23" s="43"/>
    </row>
  </sheetData>
  <mergeCells count="21">
    <mergeCell ref="B21:R21"/>
    <mergeCell ref="A13:A19"/>
    <mergeCell ref="B13:B19"/>
    <mergeCell ref="C17:C19"/>
    <mergeCell ref="A11:A12"/>
    <mergeCell ref="B11:B12"/>
    <mergeCell ref="C11:C12"/>
    <mergeCell ref="Q13:Q14"/>
    <mergeCell ref="C13:C16"/>
    <mergeCell ref="W11:W12"/>
    <mergeCell ref="V11:V12"/>
    <mergeCell ref="A1:W1"/>
    <mergeCell ref="A2:W2"/>
    <mergeCell ref="A3:W3"/>
    <mergeCell ref="A4:W4"/>
    <mergeCell ref="A5:W5"/>
    <mergeCell ref="D11:D12"/>
    <mergeCell ref="E11:P11"/>
    <mergeCell ref="Q11:Q12"/>
    <mergeCell ref="R11:R12"/>
    <mergeCell ref="S11:U11"/>
  </mergeCells>
  <phoneticPr fontId="0" type="noConversion"/>
  <pageMargins left="0.39370078740157483" right="0.39370078740157483" top="0.59055118110236227" bottom="0.19685039370078741" header="0" footer="0"/>
  <pageSetup scale="85" orientation="landscape" horizontalDpi="4294967293" verticalDpi="36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D19"/>
  <sheetViews>
    <sheetView zoomScaleNormal="100" workbookViewId="0">
      <selection activeCell="A5" sqref="A5:W5"/>
    </sheetView>
  </sheetViews>
  <sheetFormatPr baseColWidth="10" defaultRowHeight="12.75" x14ac:dyDescent="0.2"/>
  <cols>
    <col min="1" max="1" width="5.7109375" style="8" customWidth="1"/>
    <col min="2" max="2" width="25.7109375" style="6" customWidth="1"/>
    <col min="3" max="3" width="18.7109375" style="7" hidden="1" customWidth="1"/>
    <col min="4" max="4" width="38" style="7" customWidth="1"/>
    <col min="5" max="16" width="2.5703125" style="7" hidden="1" customWidth="1"/>
    <col min="17" max="17" width="24.7109375" style="8" hidden="1" customWidth="1"/>
    <col min="18" max="18" width="26.140625" style="7" customWidth="1"/>
    <col min="19" max="19" width="8.140625" style="8" hidden="1" customWidth="1"/>
    <col min="20" max="21" width="11.85546875" style="8" hidden="1" customWidth="1"/>
    <col min="22" max="22" width="15.28515625" style="8" customWidth="1"/>
    <col min="23" max="23" width="38.85546875" style="8" customWidth="1"/>
    <col min="24" max="24" width="0.140625" style="8" customWidth="1"/>
    <col min="25" max="25" width="6.5703125" style="8" customWidth="1"/>
  </cols>
  <sheetData>
    <row r="1" spans="1:30" s="2" customFormat="1" ht="19.5" x14ac:dyDescent="0.25">
      <c r="A1" s="138" t="str">
        <f>Protec.ycontrol!A1:U1</f>
        <v>UNIVERSIDAD DE SAN CARLOS DE GUATEMALA / CENTRO DE ESTUDIOS CONSERVACIONISTAS -USAC/CECON-</v>
      </c>
      <c r="B1" s="138"/>
      <c r="C1" s="138"/>
      <c r="D1" s="138"/>
      <c r="E1" s="138"/>
      <c r="F1" s="138"/>
      <c r="G1" s="138"/>
      <c r="H1" s="138"/>
      <c r="I1" s="138"/>
      <c r="J1" s="138"/>
      <c r="K1" s="138"/>
      <c r="L1" s="138"/>
      <c r="M1" s="138"/>
      <c r="N1" s="138"/>
      <c r="O1" s="138"/>
      <c r="P1" s="138"/>
      <c r="Q1" s="138"/>
      <c r="R1" s="138"/>
      <c r="S1" s="138"/>
      <c r="T1" s="138"/>
      <c r="U1" s="138"/>
      <c r="V1" s="138"/>
      <c r="W1" s="138"/>
      <c r="X1" s="38"/>
      <c r="Y1" s="95"/>
    </row>
    <row r="2" spans="1:30" s="2" customFormat="1" ht="19.5" x14ac:dyDescent="0.25">
      <c r="A2" s="138" t="str">
        <f>Protec.ycontrol!A2:U2</f>
        <v>CONSEJO NACIONAL DE AREA PROTEGIDAS -CONAP-</v>
      </c>
      <c r="B2" s="138"/>
      <c r="C2" s="138"/>
      <c r="D2" s="138"/>
      <c r="E2" s="138"/>
      <c r="F2" s="138"/>
      <c r="G2" s="138"/>
      <c r="H2" s="138"/>
      <c r="I2" s="138"/>
      <c r="J2" s="138"/>
      <c r="K2" s="138"/>
      <c r="L2" s="138"/>
      <c r="M2" s="138"/>
      <c r="N2" s="138"/>
      <c r="O2" s="138"/>
      <c r="P2" s="138"/>
      <c r="Q2" s="138"/>
      <c r="R2" s="138"/>
      <c r="S2" s="138"/>
      <c r="T2" s="138"/>
      <c r="U2" s="138"/>
      <c r="V2" s="138"/>
      <c r="W2" s="138"/>
      <c r="X2" s="49"/>
      <c r="Y2" s="95"/>
    </row>
    <row r="3" spans="1:30" s="2" customFormat="1" ht="19.5" x14ac:dyDescent="0.25">
      <c r="A3" s="139" t="str">
        <f>Protec.ycontrol!A3:U3</f>
        <v>INFORME FINAL / PLAN OPERATIVO ANUAL 2020</v>
      </c>
      <c r="B3" s="139"/>
      <c r="C3" s="139"/>
      <c r="D3" s="139"/>
      <c r="E3" s="139"/>
      <c r="F3" s="139"/>
      <c r="G3" s="139"/>
      <c r="H3" s="139"/>
      <c r="I3" s="139"/>
      <c r="J3" s="139"/>
      <c r="K3" s="139"/>
      <c r="L3" s="139"/>
      <c r="M3" s="139"/>
      <c r="N3" s="139"/>
      <c r="O3" s="139"/>
      <c r="P3" s="139"/>
      <c r="Q3" s="139"/>
      <c r="R3" s="139"/>
      <c r="S3" s="139"/>
      <c r="T3" s="139"/>
      <c r="U3" s="139"/>
      <c r="V3" s="139"/>
      <c r="W3" s="139"/>
      <c r="X3" s="38"/>
      <c r="Y3" s="95"/>
    </row>
    <row r="4" spans="1:30" s="2" customFormat="1" ht="15.75" customHeight="1" x14ac:dyDescent="0.25">
      <c r="A4" s="139" t="str">
        <f>Protec.ycontrol!A4:U4</f>
        <v>BIOTOPO PROTEGIDO NAACHTUN-DOS LAGUNAS</v>
      </c>
      <c r="B4" s="139"/>
      <c r="C4" s="139"/>
      <c r="D4" s="139"/>
      <c r="E4" s="139"/>
      <c r="F4" s="139"/>
      <c r="G4" s="139"/>
      <c r="H4" s="139"/>
      <c r="I4" s="139"/>
      <c r="J4" s="139"/>
      <c r="K4" s="139"/>
      <c r="L4" s="139"/>
      <c r="M4" s="139"/>
      <c r="N4" s="139"/>
      <c r="O4" s="139"/>
      <c r="P4" s="139"/>
      <c r="Q4" s="139"/>
      <c r="R4" s="139"/>
      <c r="S4" s="139"/>
      <c r="T4" s="139"/>
      <c r="U4" s="139"/>
      <c r="V4" s="139"/>
      <c r="W4" s="139"/>
      <c r="X4" s="38"/>
      <c r="Y4" s="95"/>
    </row>
    <row r="5" spans="1:30" s="2" customFormat="1" ht="15.75" customHeight="1" x14ac:dyDescent="0.25">
      <c r="A5" s="140" t="s">
        <v>82</v>
      </c>
      <c r="B5" s="140"/>
      <c r="C5" s="140"/>
      <c r="D5" s="140"/>
      <c r="E5" s="140"/>
      <c r="F5" s="140"/>
      <c r="G5" s="140"/>
      <c r="H5" s="140"/>
      <c r="I5" s="140"/>
      <c r="J5" s="140"/>
      <c r="K5" s="140"/>
      <c r="L5" s="140"/>
      <c r="M5" s="140"/>
      <c r="N5" s="140"/>
      <c r="O5" s="140"/>
      <c r="P5" s="140"/>
      <c r="Q5" s="140"/>
      <c r="R5" s="140"/>
      <c r="S5" s="140"/>
      <c r="T5" s="140"/>
      <c r="U5" s="140"/>
      <c r="V5" s="140"/>
      <c r="W5" s="140"/>
      <c r="X5" s="38"/>
      <c r="Y5" s="95"/>
    </row>
    <row r="6" spans="1:30" s="62" customFormat="1" ht="4.9000000000000004" customHeight="1" x14ac:dyDescent="0.25">
      <c r="A6" s="55"/>
      <c r="B6" s="55"/>
      <c r="C6" s="55"/>
      <c r="D6" s="55"/>
      <c r="E6" s="55"/>
      <c r="F6" s="55"/>
      <c r="G6" s="55"/>
      <c r="H6" s="55"/>
      <c r="I6" s="55"/>
      <c r="J6" s="55"/>
      <c r="K6" s="55"/>
      <c r="L6" s="55"/>
      <c r="M6" s="55"/>
      <c r="N6" s="55"/>
      <c r="O6" s="55"/>
      <c r="P6" s="55"/>
      <c r="Q6" s="55"/>
      <c r="R6" s="55"/>
      <c r="S6" s="55"/>
      <c r="T6" s="55"/>
      <c r="U6" s="55"/>
      <c r="V6" s="55"/>
      <c r="W6" s="55"/>
      <c r="X6" s="55"/>
      <c r="Y6" s="94"/>
    </row>
    <row r="7" spans="1:30" s="2" customFormat="1" ht="17.25" customHeight="1" x14ac:dyDescent="0.3">
      <c r="A7" s="146" t="s">
        <v>113</v>
      </c>
      <c r="B7" s="146"/>
      <c r="C7" s="147" t="s">
        <v>116</v>
      </c>
      <c r="D7" s="147"/>
      <c r="E7" s="147"/>
      <c r="F7" s="147"/>
      <c r="G7" s="147"/>
      <c r="H7" s="147"/>
      <c r="I7" s="147"/>
      <c r="J7" s="147"/>
      <c r="K7" s="147"/>
      <c r="L7" s="147"/>
      <c r="M7" s="147"/>
      <c r="N7" s="147"/>
      <c r="O7" s="147"/>
      <c r="P7" s="147"/>
      <c r="Q7" s="147"/>
      <c r="R7" s="17"/>
      <c r="S7" s="16"/>
      <c r="T7" s="16"/>
      <c r="U7" s="16"/>
      <c r="V7" s="16"/>
      <c r="W7" s="16"/>
      <c r="X7" s="16"/>
      <c r="Y7" s="16"/>
    </row>
    <row r="8" spans="1:30" ht="17.25" customHeight="1" x14ac:dyDescent="0.3">
      <c r="A8" s="146" t="s">
        <v>114</v>
      </c>
      <c r="B8" s="146"/>
      <c r="C8" s="147" t="s">
        <v>116</v>
      </c>
      <c r="D8" s="147"/>
      <c r="E8" s="147"/>
      <c r="F8" s="147"/>
      <c r="G8" s="147"/>
      <c r="H8" s="147"/>
      <c r="I8" s="147"/>
      <c r="J8" s="147"/>
      <c r="K8" s="147"/>
      <c r="L8" s="147"/>
      <c r="M8" s="147"/>
      <c r="N8" s="147"/>
      <c r="O8" s="147"/>
      <c r="P8" s="147"/>
      <c r="Q8" s="147"/>
      <c r="R8" s="17"/>
      <c r="S8" s="16"/>
      <c r="T8" s="16"/>
      <c r="U8" s="16"/>
      <c r="V8" s="16"/>
      <c r="W8" s="16"/>
      <c r="X8" s="16"/>
      <c r="Y8" s="16"/>
    </row>
    <row r="9" spans="1:30" ht="17.25" customHeight="1" x14ac:dyDescent="0.3">
      <c r="A9" s="146" t="s">
        <v>115</v>
      </c>
      <c r="B9" s="146"/>
      <c r="C9" s="147" t="s">
        <v>116</v>
      </c>
      <c r="D9" s="147"/>
      <c r="E9" s="147"/>
      <c r="F9" s="147"/>
      <c r="G9" s="147"/>
      <c r="H9" s="147"/>
      <c r="I9" s="147"/>
      <c r="J9" s="147"/>
      <c r="K9" s="147"/>
      <c r="L9" s="147"/>
      <c r="M9" s="147"/>
      <c r="N9" s="147"/>
      <c r="O9" s="147"/>
      <c r="P9" s="147"/>
      <c r="Q9" s="147"/>
      <c r="R9" s="17"/>
      <c r="S9" s="16"/>
      <c r="T9" s="16"/>
      <c r="U9" s="16"/>
      <c r="V9" s="16"/>
      <c r="W9" s="16"/>
      <c r="X9" s="16"/>
      <c r="Y9" s="16"/>
    </row>
    <row r="10" spans="1:30" ht="7.9" customHeight="1" x14ac:dyDescent="0.3">
      <c r="A10" s="57"/>
      <c r="B10" s="57"/>
      <c r="C10" s="56"/>
      <c r="D10" s="56"/>
      <c r="E10" s="56"/>
      <c r="F10" s="56"/>
      <c r="G10" s="56"/>
      <c r="H10" s="56"/>
      <c r="I10" s="56"/>
      <c r="J10" s="56"/>
      <c r="K10" s="56"/>
      <c r="L10" s="56"/>
      <c r="M10" s="56"/>
      <c r="N10" s="56"/>
      <c r="O10" s="56"/>
      <c r="P10" s="56"/>
      <c r="Q10" s="56"/>
      <c r="R10" s="17"/>
      <c r="S10" s="16"/>
      <c r="T10" s="16"/>
      <c r="U10" s="16"/>
      <c r="V10" s="16"/>
      <c r="W10" s="16"/>
      <c r="X10" s="16"/>
      <c r="Y10" s="16"/>
    </row>
    <row r="11" spans="1:30" ht="16.5" customHeight="1" x14ac:dyDescent="0.3">
      <c r="A11" s="128" t="s">
        <v>13</v>
      </c>
      <c r="B11" s="123" t="s">
        <v>23</v>
      </c>
      <c r="C11" s="123" t="s">
        <v>24</v>
      </c>
      <c r="D11" s="123" t="s">
        <v>0</v>
      </c>
      <c r="E11" s="123" t="s">
        <v>14</v>
      </c>
      <c r="F11" s="123"/>
      <c r="G11" s="123"/>
      <c r="H11" s="123"/>
      <c r="I11" s="123"/>
      <c r="J11" s="123"/>
      <c r="K11" s="123"/>
      <c r="L11" s="123"/>
      <c r="M11" s="123"/>
      <c r="N11" s="123"/>
      <c r="O11" s="123"/>
      <c r="P11" s="123"/>
      <c r="Q11" s="123" t="s">
        <v>10</v>
      </c>
      <c r="R11" s="123" t="s">
        <v>177</v>
      </c>
      <c r="S11" s="128" t="s">
        <v>11</v>
      </c>
      <c r="T11" s="128"/>
      <c r="U11" s="128"/>
      <c r="V11" s="143" t="s">
        <v>178</v>
      </c>
      <c r="W11" s="123" t="s">
        <v>179</v>
      </c>
      <c r="X11" s="44"/>
      <c r="Y11" s="16"/>
    </row>
    <row r="12" spans="1:30" s="3" customFormat="1" ht="16.5" x14ac:dyDescent="0.3">
      <c r="A12" s="128"/>
      <c r="B12" s="123"/>
      <c r="C12" s="123"/>
      <c r="D12" s="123"/>
      <c r="E12" s="77" t="s">
        <v>1</v>
      </c>
      <c r="F12" s="77" t="s">
        <v>2</v>
      </c>
      <c r="G12" s="77" t="s">
        <v>3</v>
      </c>
      <c r="H12" s="77" t="s">
        <v>4</v>
      </c>
      <c r="I12" s="77" t="s">
        <v>3</v>
      </c>
      <c r="J12" s="77" t="s">
        <v>5</v>
      </c>
      <c r="K12" s="77" t="s">
        <v>5</v>
      </c>
      <c r="L12" s="77" t="s">
        <v>4</v>
      </c>
      <c r="M12" s="77" t="s">
        <v>6</v>
      </c>
      <c r="N12" s="77" t="s">
        <v>7</v>
      </c>
      <c r="O12" s="77" t="s">
        <v>8</v>
      </c>
      <c r="P12" s="77" t="s">
        <v>9</v>
      </c>
      <c r="Q12" s="123"/>
      <c r="R12" s="123"/>
      <c r="S12" s="97" t="s">
        <v>25</v>
      </c>
      <c r="T12" s="97" t="s">
        <v>15</v>
      </c>
      <c r="U12" s="97" t="s">
        <v>12</v>
      </c>
      <c r="V12" s="144"/>
      <c r="W12" s="123"/>
      <c r="X12" s="44"/>
      <c r="Y12" s="16"/>
    </row>
    <row r="13" spans="1:30" s="5" customFormat="1" ht="71.25" x14ac:dyDescent="0.2">
      <c r="A13" s="131" t="s">
        <v>139</v>
      </c>
      <c r="B13" s="129" t="s">
        <v>98</v>
      </c>
      <c r="C13" s="145" t="s">
        <v>158</v>
      </c>
      <c r="D13" s="73" t="s">
        <v>62</v>
      </c>
      <c r="E13" s="25" t="s">
        <v>17</v>
      </c>
      <c r="F13" s="25" t="s">
        <v>17</v>
      </c>
      <c r="G13" s="25" t="s">
        <v>17</v>
      </c>
      <c r="H13" s="25" t="s">
        <v>17</v>
      </c>
      <c r="I13" s="25" t="s">
        <v>17</v>
      </c>
      <c r="J13" s="25" t="s">
        <v>17</v>
      </c>
      <c r="K13" s="25" t="s">
        <v>17</v>
      </c>
      <c r="L13" s="25" t="s">
        <v>17</v>
      </c>
      <c r="M13" s="25" t="s">
        <v>17</v>
      </c>
      <c r="N13" s="25" t="s">
        <v>17</v>
      </c>
      <c r="O13" s="25" t="s">
        <v>17</v>
      </c>
      <c r="P13" s="25" t="s">
        <v>17</v>
      </c>
      <c r="Q13" s="73" t="s">
        <v>99</v>
      </c>
      <c r="R13" s="73" t="s">
        <v>63</v>
      </c>
      <c r="S13" s="73" t="s">
        <v>32</v>
      </c>
      <c r="T13" s="27">
        <v>0</v>
      </c>
      <c r="U13" s="26">
        <f>+T13</f>
        <v>0</v>
      </c>
      <c r="V13" s="117">
        <v>0.75</v>
      </c>
      <c r="W13" s="98" t="s">
        <v>203</v>
      </c>
      <c r="X13" s="45"/>
      <c r="Y13" s="45"/>
    </row>
    <row r="14" spans="1:30" s="5" customFormat="1" ht="83.45" customHeight="1" x14ac:dyDescent="0.2">
      <c r="A14" s="131"/>
      <c r="B14" s="129"/>
      <c r="C14" s="145"/>
      <c r="D14" s="73" t="s">
        <v>155</v>
      </c>
      <c r="E14" s="25"/>
      <c r="F14" s="25" t="s">
        <v>17</v>
      </c>
      <c r="G14" s="25" t="s">
        <v>17</v>
      </c>
      <c r="H14" s="25" t="s">
        <v>17</v>
      </c>
      <c r="I14" s="25" t="s">
        <v>17</v>
      </c>
      <c r="J14" s="25"/>
      <c r="K14" s="25"/>
      <c r="L14" s="25"/>
      <c r="M14" s="25"/>
      <c r="N14" s="25"/>
      <c r="O14" s="25"/>
      <c r="P14" s="25"/>
      <c r="Q14" s="73" t="s">
        <v>157</v>
      </c>
      <c r="R14" s="73" t="s">
        <v>201</v>
      </c>
      <c r="S14" s="73"/>
      <c r="T14" s="27">
        <v>100</v>
      </c>
      <c r="U14" s="26">
        <f>T14*12</f>
        <v>1200</v>
      </c>
      <c r="V14" s="119">
        <v>0.5</v>
      </c>
      <c r="W14" s="98" t="s">
        <v>202</v>
      </c>
      <c r="X14" s="45"/>
      <c r="Y14" s="45"/>
    </row>
    <row r="15" spans="1:30" s="14" customFormat="1" ht="131.44999999999999" customHeight="1" x14ac:dyDescent="0.2">
      <c r="A15" s="131"/>
      <c r="B15" s="129"/>
      <c r="C15" s="145"/>
      <c r="D15" s="73" t="s">
        <v>64</v>
      </c>
      <c r="E15" s="25" t="s">
        <v>17</v>
      </c>
      <c r="F15" s="25" t="s">
        <v>17</v>
      </c>
      <c r="G15" s="25" t="s">
        <v>17</v>
      </c>
      <c r="H15" s="25" t="s">
        <v>17</v>
      </c>
      <c r="I15" s="25" t="s">
        <v>17</v>
      </c>
      <c r="J15" s="25" t="s">
        <v>17</v>
      </c>
      <c r="K15" s="25" t="s">
        <v>17</v>
      </c>
      <c r="L15" s="25" t="s">
        <v>17</v>
      </c>
      <c r="M15" s="25" t="s">
        <v>17</v>
      </c>
      <c r="N15" s="25" t="s">
        <v>17</v>
      </c>
      <c r="O15" s="25" t="s">
        <v>17</v>
      </c>
      <c r="P15" s="25" t="s">
        <v>17</v>
      </c>
      <c r="Q15" s="73" t="s">
        <v>156</v>
      </c>
      <c r="R15" s="73" t="s">
        <v>65</v>
      </c>
      <c r="S15" s="73" t="s">
        <v>33</v>
      </c>
      <c r="T15" s="27">
        <f>AC15</f>
        <v>370</v>
      </c>
      <c r="U15" s="26">
        <f>T15*12</f>
        <v>4440</v>
      </c>
      <c r="V15" s="117">
        <v>1</v>
      </c>
      <c r="W15" s="98" t="s">
        <v>208</v>
      </c>
      <c r="X15" s="45"/>
      <c r="Y15" s="45"/>
      <c r="Z15" s="31">
        <f>65+25+55+40</f>
        <v>185</v>
      </c>
      <c r="AA15" s="31">
        <f>Z15*2</f>
        <v>370</v>
      </c>
      <c r="AB15" s="30">
        <f>AA15/35</f>
        <v>10.571428571428571</v>
      </c>
      <c r="AC15" s="29">
        <f>AB15*35</f>
        <v>370</v>
      </c>
      <c r="AD15" s="28" t="s">
        <v>35</v>
      </c>
    </row>
    <row r="16" spans="1:30" s="1" customFormat="1" ht="24.75" customHeight="1" x14ac:dyDescent="0.2">
      <c r="A16" s="39"/>
      <c r="B16" s="127" t="s">
        <v>19</v>
      </c>
      <c r="C16" s="127"/>
      <c r="D16" s="127"/>
      <c r="E16" s="127"/>
      <c r="F16" s="127"/>
      <c r="G16" s="127"/>
      <c r="H16" s="127"/>
      <c r="I16" s="127"/>
      <c r="J16" s="127"/>
      <c r="K16" s="127"/>
      <c r="L16" s="127"/>
      <c r="M16" s="127"/>
      <c r="N16" s="127"/>
      <c r="O16" s="127"/>
      <c r="P16" s="127"/>
      <c r="Q16" s="127"/>
      <c r="R16" s="127"/>
      <c r="S16" s="127"/>
      <c r="T16" s="61"/>
      <c r="U16" s="61">
        <f>SUM(U13:U15)</f>
        <v>5640</v>
      </c>
      <c r="V16" s="118">
        <f>AVERAGE(V13:V15)</f>
        <v>0.75</v>
      </c>
      <c r="W16" s="46"/>
      <c r="X16" s="46"/>
      <c r="Y16" s="46"/>
    </row>
    <row r="17" spans="1:25" s="1" customFormat="1" ht="36" customHeight="1" x14ac:dyDescent="0.2">
      <c r="A17" s="12"/>
      <c r="B17" s="10"/>
      <c r="C17" s="10"/>
      <c r="D17" s="10"/>
      <c r="E17" s="10"/>
      <c r="F17" s="10"/>
      <c r="G17" s="10"/>
      <c r="H17" s="10"/>
      <c r="I17" s="10"/>
      <c r="J17" s="10"/>
      <c r="K17" s="10"/>
      <c r="L17" s="10"/>
      <c r="M17" s="10"/>
      <c r="N17" s="10"/>
      <c r="O17" s="10"/>
      <c r="P17" s="10"/>
      <c r="Q17" s="10"/>
      <c r="R17" s="10"/>
      <c r="S17" s="10"/>
      <c r="T17" s="11"/>
      <c r="U17" s="10"/>
      <c r="V17" s="9"/>
      <c r="W17" s="10"/>
      <c r="X17" s="10"/>
      <c r="Y17" s="10"/>
    </row>
    <row r="18" spans="1:25" s="1" customFormat="1" ht="36" customHeight="1" x14ac:dyDescent="0.2">
      <c r="A18" s="12"/>
      <c r="B18" s="10"/>
      <c r="C18" s="10"/>
      <c r="D18" s="10"/>
      <c r="E18" s="10"/>
      <c r="F18" s="10"/>
      <c r="G18" s="10"/>
      <c r="H18" s="10"/>
      <c r="I18" s="10"/>
      <c r="J18" s="10"/>
      <c r="K18" s="10"/>
      <c r="L18" s="10"/>
      <c r="M18" s="10"/>
      <c r="N18" s="10"/>
      <c r="O18" s="10"/>
      <c r="P18" s="10"/>
      <c r="Q18" s="10"/>
      <c r="R18" s="10"/>
      <c r="S18" s="10"/>
      <c r="T18" s="11"/>
      <c r="U18" s="10"/>
      <c r="V18" s="9"/>
      <c r="W18" s="10"/>
      <c r="X18" s="10"/>
      <c r="Y18" s="10"/>
    </row>
    <row r="19" spans="1:25" x14ac:dyDescent="0.2">
      <c r="B19" s="13"/>
      <c r="C19" s="13"/>
      <c r="D19" s="13"/>
      <c r="E19" s="13"/>
      <c r="F19" s="13"/>
      <c r="G19" s="13"/>
      <c r="H19" s="13"/>
      <c r="I19" s="13"/>
      <c r="J19" s="13"/>
      <c r="K19" s="13"/>
      <c r="L19" s="13"/>
      <c r="M19" s="13"/>
      <c r="N19" s="13"/>
      <c r="O19" s="13"/>
      <c r="P19" s="13"/>
      <c r="Q19" s="13"/>
      <c r="R19" s="13"/>
      <c r="S19" s="13"/>
      <c r="T19" s="13"/>
      <c r="U19" s="13"/>
      <c r="V19" s="13"/>
      <c r="W19" s="13"/>
      <c r="X19" s="13"/>
      <c r="Y19" s="13"/>
    </row>
  </sheetData>
  <mergeCells count="25">
    <mergeCell ref="A1:W1"/>
    <mergeCell ref="R11:R12"/>
    <mergeCell ref="S11:U11"/>
    <mergeCell ref="A7:B7"/>
    <mergeCell ref="C7:Q7"/>
    <mergeCell ref="A8:B8"/>
    <mergeCell ref="C8:Q8"/>
    <mergeCell ref="A9:B9"/>
    <mergeCell ref="C9:Q9"/>
    <mergeCell ref="A2:W2"/>
    <mergeCell ref="A3:W3"/>
    <mergeCell ref="A4:W4"/>
    <mergeCell ref="A5:W5"/>
    <mergeCell ref="B16:S16"/>
    <mergeCell ref="C13:C15"/>
    <mergeCell ref="A11:A12"/>
    <mergeCell ref="B11:B12"/>
    <mergeCell ref="C11:C12"/>
    <mergeCell ref="D11:D12"/>
    <mergeCell ref="E11:P11"/>
    <mergeCell ref="Q11:Q12"/>
    <mergeCell ref="A13:A15"/>
    <mergeCell ref="B13:B15"/>
    <mergeCell ref="V11:V12"/>
    <mergeCell ref="W11:W12"/>
  </mergeCells>
  <phoneticPr fontId="0" type="noConversion"/>
  <printOptions horizontalCentered="1"/>
  <pageMargins left="0.59055118110236227" right="0.39370078740157483" top="0.78740157480314965" bottom="0.39370078740157483" header="0" footer="0"/>
  <pageSetup scale="85" orientation="landscape" horizontalDpi="0" verticalDpi="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33"/>
  </sheetPr>
  <dimension ref="A1:W18"/>
  <sheetViews>
    <sheetView zoomScaleNormal="100" workbookViewId="0">
      <selection activeCell="A5" sqref="A5:W5"/>
    </sheetView>
  </sheetViews>
  <sheetFormatPr baseColWidth="10" defaultRowHeight="12.75" x14ac:dyDescent="0.2"/>
  <cols>
    <col min="1" max="1" width="5.85546875" style="51" customWidth="1"/>
    <col min="2" max="2" width="26.140625" style="52" customWidth="1"/>
    <col min="3" max="3" width="20" style="53" hidden="1" customWidth="1"/>
    <col min="4" max="4" width="38.140625" style="53" customWidth="1"/>
    <col min="5" max="16" width="2.5703125" style="53" hidden="1" customWidth="1"/>
    <col min="17" max="17" width="19.140625" style="51" hidden="1" customWidth="1"/>
    <col min="18" max="18" width="26.28515625" style="53" customWidth="1"/>
    <col min="19" max="19" width="7.5703125" style="51" hidden="1" customWidth="1"/>
    <col min="20" max="21" width="9.7109375" style="51" hidden="1" customWidth="1"/>
    <col min="22" max="22" width="15.5703125" customWidth="1"/>
    <col min="23" max="23" width="38.7109375" customWidth="1"/>
  </cols>
  <sheetData>
    <row r="1" spans="1:23" s="2" customFormat="1" ht="19.5" x14ac:dyDescent="0.25">
      <c r="A1" s="138" t="str">
        <f>Protec.ycontrol!A1:U1</f>
        <v>UNIVERSIDAD DE SAN CARLOS DE GUATEMALA / CENTRO DE ESTUDIOS CONSERVACIONISTAS -USAC/CECON-</v>
      </c>
      <c r="B1" s="138"/>
      <c r="C1" s="138"/>
      <c r="D1" s="138"/>
      <c r="E1" s="138"/>
      <c r="F1" s="138"/>
      <c r="G1" s="138"/>
      <c r="H1" s="138"/>
      <c r="I1" s="138"/>
      <c r="J1" s="138"/>
      <c r="K1" s="138"/>
      <c r="L1" s="138"/>
      <c r="M1" s="138"/>
      <c r="N1" s="138"/>
      <c r="O1" s="138"/>
      <c r="P1" s="138"/>
      <c r="Q1" s="138"/>
      <c r="R1" s="138"/>
      <c r="S1" s="138"/>
      <c r="T1" s="138"/>
      <c r="U1" s="138"/>
      <c r="V1" s="138"/>
      <c r="W1" s="138"/>
    </row>
    <row r="2" spans="1:23" s="2" customFormat="1" ht="19.5" x14ac:dyDescent="0.25">
      <c r="A2" s="138" t="str">
        <f>Protec.ycontrol!A2:U2</f>
        <v>CONSEJO NACIONAL DE AREA PROTEGIDAS -CONAP-</v>
      </c>
      <c r="B2" s="138"/>
      <c r="C2" s="138"/>
      <c r="D2" s="138"/>
      <c r="E2" s="138"/>
      <c r="F2" s="138"/>
      <c r="G2" s="138"/>
      <c r="H2" s="138"/>
      <c r="I2" s="138"/>
      <c r="J2" s="138"/>
      <c r="K2" s="138"/>
      <c r="L2" s="138"/>
      <c r="M2" s="138"/>
      <c r="N2" s="138"/>
      <c r="O2" s="138"/>
      <c r="P2" s="138"/>
      <c r="Q2" s="138"/>
      <c r="R2" s="138"/>
      <c r="S2" s="138"/>
      <c r="T2" s="138"/>
      <c r="U2" s="138"/>
      <c r="V2" s="138"/>
      <c r="W2" s="138"/>
    </row>
    <row r="3" spans="1:23" s="62" customFormat="1" ht="19.5" x14ac:dyDescent="0.25">
      <c r="A3" s="139" t="str">
        <f>Protec.ycontrol!A3:U3</f>
        <v>INFORME FINAL / PLAN OPERATIVO ANUAL 2020</v>
      </c>
      <c r="B3" s="139"/>
      <c r="C3" s="139"/>
      <c r="D3" s="139"/>
      <c r="E3" s="139"/>
      <c r="F3" s="139"/>
      <c r="G3" s="139"/>
      <c r="H3" s="139"/>
      <c r="I3" s="139"/>
      <c r="J3" s="139"/>
      <c r="K3" s="139"/>
      <c r="L3" s="139"/>
      <c r="M3" s="139"/>
      <c r="N3" s="139"/>
      <c r="O3" s="139"/>
      <c r="P3" s="139"/>
      <c r="Q3" s="139"/>
      <c r="R3" s="139"/>
      <c r="S3" s="139"/>
      <c r="T3" s="139"/>
      <c r="U3" s="139"/>
      <c r="V3" s="139"/>
      <c r="W3" s="139"/>
    </row>
    <row r="4" spans="1:23" s="62" customFormat="1" ht="19.5" x14ac:dyDescent="0.25">
      <c r="A4" s="139" t="str">
        <f>Protec.ycontrol!A4:U4</f>
        <v>BIOTOPO PROTEGIDO NAACHTUN-DOS LAGUNAS</v>
      </c>
      <c r="B4" s="139"/>
      <c r="C4" s="139"/>
      <c r="D4" s="139"/>
      <c r="E4" s="139"/>
      <c r="F4" s="139"/>
      <c r="G4" s="139"/>
      <c r="H4" s="139"/>
      <c r="I4" s="139"/>
      <c r="J4" s="139"/>
      <c r="K4" s="139"/>
      <c r="L4" s="139"/>
      <c r="M4" s="139"/>
      <c r="N4" s="139"/>
      <c r="O4" s="139"/>
      <c r="P4" s="139"/>
      <c r="Q4" s="139"/>
      <c r="R4" s="139"/>
      <c r="S4" s="139"/>
      <c r="T4" s="139"/>
      <c r="U4" s="139"/>
      <c r="V4" s="139"/>
      <c r="W4" s="139"/>
    </row>
    <row r="5" spans="1:23" s="62" customFormat="1" ht="19.5" x14ac:dyDescent="0.25">
      <c r="A5" s="140" t="s">
        <v>103</v>
      </c>
      <c r="B5" s="140"/>
      <c r="C5" s="140"/>
      <c r="D5" s="140"/>
      <c r="E5" s="140"/>
      <c r="F5" s="140"/>
      <c r="G5" s="140"/>
      <c r="H5" s="140"/>
      <c r="I5" s="140"/>
      <c r="J5" s="140"/>
      <c r="K5" s="140"/>
      <c r="L5" s="140"/>
      <c r="M5" s="140"/>
      <c r="N5" s="140"/>
      <c r="O5" s="140"/>
      <c r="P5" s="140"/>
      <c r="Q5" s="140"/>
      <c r="R5" s="140"/>
      <c r="S5" s="140"/>
      <c r="T5" s="140"/>
      <c r="U5" s="140"/>
      <c r="V5" s="140"/>
      <c r="W5" s="140"/>
    </row>
    <row r="6" spans="1:23" ht="4.1500000000000004" customHeight="1" x14ac:dyDescent="0.3">
      <c r="A6" s="16"/>
      <c r="B6" s="16"/>
      <c r="C6" s="16"/>
      <c r="D6" s="16"/>
      <c r="E6" s="16"/>
      <c r="F6" s="16"/>
      <c r="G6" s="16"/>
      <c r="H6" s="16"/>
      <c r="I6" s="16"/>
      <c r="J6" s="16"/>
      <c r="K6" s="16"/>
      <c r="L6" s="16"/>
      <c r="M6" s="16"/>
      <c r="N6" s="16"/>
      <c r="O6" s="16"/>
      <c r="P6" s="16"/>
      <c r="Q6" s="16"/>
      <c r="R6" s="16"/>
      <c r="S6" s="16"/>
      <c r="T6" s="16"/>
      <c r="U6" s="16"/>
    </row>
    <row r="7" spans="1:23" ht="17.25" customHeight="1" x14ac:dyDescent="0.3">
      <c r="A7" s="146" t="s">
        <v>113</v>
      </c>
      <c r="B7" s="146"/>
      <c r="C7" s="147" t="s">
        <v>140</v>
      </c>
      <c r="D7" s="147"/>
      <c r="E7" s="147"/>
      <c r="F7" s="147"/>
      <c r="G7" s="147"/>
      <c r="H7" s="147"/>
      <c r="I7" s="147"/>
      <c r="J7" s="147"/>
      <c r="K7" s="147"/>
      <c r="L7" s="147"/>
      <c r="M7" s="147"/>
      <c r="N7" s="147"/>
      <c r="O7" s="147"/>
      <c r="P7" s="147"/>
      <c r="Q7" s="147"/>
      <c r="R7" s="17"/>
      <c r="S7" s="16"/>
      <c r="T7" s="16"/>
      <c r="U7" s="16"/>
    </row>
    <row r="8" spans="1:23" ht="18.600000000000001" customHeight="1" x14ac:dyDescent="0.3">
      <c r="A8" s="146" t="s">
        <v>114</v>
      </c>
      <c r="B8" s="146"/>
      <c r="C8" s="147" t="s">
        <v>140</v>
      </c>
      <c r="D8" s="147"/>
      <c r="E8" s="147"/>
      <c r="F8" s="147"/>
      <c r="G8" s="147"/>
      <c r="H8" s="147"/>
      <c r="I8" s="147"/>
      <c r="J8" s="147"/>
      <c r="K8" s="147"/>
      <c r="L8" s="147"/>
      <c r="M8" s="147"/>
      <c r="N8" s="147"/>
      <c r="O8" s="147"/>
      <c r="P8" s="147"/>
      <c r="Q8" s="147"/>
      <c r="R8" s="17"/>
      <c r="S8" s="16"/>
      <c r="T8" s="16"/>
      <c r="U8" s="16"/>
    </row>
    <row r="9" spans="1:23" ht="18.600000000000001" customHeight="1" x14ac:dyDescent="0.3">
      <c r="A9" s="146" t="s">
        <v>115</v>
      </c>
      <c r="B9" s="146"/>
      <c r="C9" s="147" t="s">
        <v>140</v>
      </c>
      <c r="D9" s="147"/>
      <c r="E9" s="147"/>
      <c r="F9" s="147"/>
      <c r="G9" s="147"/>
      <c r="H9" s="147"/>
      <c r="I9" s="147"/>
      <c r="J9" s="147"/>
      <c r="K9" s="147"/>
      <c r="L9" s="147"/>
      <c r="M9" s="147"/>
      <c r="N9" s="147"/>
      <c r="O9" s="147"/>
      <c r="P9" s="147"/>
      <c r="Q9" s="147"/>
      <c r="R9" s="17"/>
      <c r="S9" s="16"/>
      <c r="T9" s="16"/>
      <c r="U9" s="16"/>
    </row>
    <row r="10" spans="1:23" ht="4.1500000000000004" customHeight="1" x14ac:dyDescent="0.3">
      <c r="A10" s="16"/>
      <c r="B10" s="16"/>
      <c r="C10" s="16"/>
      <c r="D10" s="16"/>
      <c r="E10" s="16"/>
      <c r="F10" s="16"/>
      <c r="G10" s="16"/>
      <c r="H10" s="16"/>
      <c r="I10" s="16"/>
      <c r="J10" s="16"/>
      <c r="K10" s="16"/>
      <c r="L10" s="16"/>
      <c r="M10" s="16"/>
      <c r="N10" s="16"/>
      <c r="O10" s="16"/>
      <c r="P10" s="16"/>
      <c r="Q10" s="16"/>
      <c r="R10" s="16"/>
      <c r="S10" s="16"/>
      <c r="T10" s="16"/>
      <c r="U10" s="16"/>
    </row>
    <row r="11" spans="1:23" ht="16.5" customHeight="1" x14ac:dyDescent="0.2">
      <c r="A11" s="128" t="s">
        <v>13</v>
      </c>
      <c r="B11" s="123" t="s">
        <v>23</v>
      </c>
      <c r="C11" s="123" t="s">
        <v>24</v>
      </c>
      <c r="D11" s="123" t="s">
        <v>0</v>
      </c>
      <c r="E11" s="123" t="s">
        <v>14</v>
      </c>
      <c r="F11" s="123"/>
      <c r="G11" s="123"/>
      <c r="H11" s="123"/>
      <c r="I11" s="123"/>
      <c r="J11" s="123"/>
      <c r="K11" s="123"/>
      <c r="L11" s="123"/>
      <c r="M11" s="123"/>
      <c r="N11" s="123"/>
      <c r="O11" s="123"/>
      <c r="P11" s="123"/>
      <c r="Q11" s="123" t="s">
        <v>10</v>
      </c>
      <c r="R11" s="123" t="s">
        <v>177</v>
      </c>
      <c r="S11" s="128" t="s">
        <v>11</v>
      </c>
      <c r="T11" s="128"/>
      <c r="U11" s="128"/>
      <c r="V11" s="143" t="s">
        <v>178</v>
      </c>
      <c r="W11" s="123" t="s">
        <v>179</v>
      </c>
    </row>
    <row r="12" spans="1:23" s="3" customFormat="1" ht="16.5" customHeight="1" x14ac:dyDescent="0.2">
      <c r="A12" s="128"/>
      <c r="B12" s="123"/>
      <c r="C12" s="123"/>
      <c r="D12" s="123"/>
      <c r="E12" s="77" t="s">
        <v>1</v>
      </c>
      <c r="F12" s="77" t="s">
        <v>2</v>
      </c>
      <c r="G12" s="77" t="s">
        <v>3</v>
      </c>
      <c r="H12" s="77" t="s">
        <v>4</v>
      </c>
      <c r="I12" s="77" t="s">
        <v>3</v>
      </c>
      <c r="J12" s="77" t="s">
        <v>5</v>
      </c>
      <c r="K12" s="77" t="s">
        <v>5</v>
      </c>
      <c r="L12" s="77" t="s">
        <v>4</v>
      </c>
      <c r="M12" s="77" t="s">
        <v>6</v>
      </c>
      <c r="N12" s="77" t="s">
        <v>7</v>
      </c>
      <c r="O12" s="77" t="s">
        <v>8</v>
      </c>
      <c r="P12" s="77" t="s">
        <v>9</v>
      </c>
      <c r="Q12" s="123"/>
      <c r="R12" s="123"/>
      <c r="S12" s="97" t="s">
        <v>25</v>
      </c>
      <c r="T12" s="97" t="s">
        <v>15</v>
      </c>
      <c r="U12" s="97" t="s">
        <v>12</v>
      </c>
      <c r="V12" s="144"/>
      <c r="W12" s="123"/>
    </row>
    <row r="13" spans="1:23" s="1" customFormat="1" ht="130.15" customHeight="1" x14ac:dyDescent="0.2">
      <c r="A13" s="74" t="s">
        <v>142</v>
      </c>
      <c r="B13" s="73" t="s">
        <v>159</v>
      </c>
      <c r="C13" s="75" t="s">
        <v>106</v>
      </c>
      <c r="D13" s="66" t="s">
        <v>108</v>
      </c>
      <c r="E13" s="60"/>
      <c r="F13" s="60"/>
      <c r="G13" s="59" t="s">
        <v>17</v>
      </c>
      <c r="H13" s="59"/>
      <c r="I13" s="59" t="s">
        <v>17</v>
      </c>
      <c r="J13" s="59"/>
      <c r="K13" s="59" t="s">
        <v>17</v>
      </c>
      <c r="L13" s="59"/>
      <c r="M13" s="59" t="s">
        <v>17</v>
      </c>
      <c r="N13" s="59"/>
      <c r="O13" s="60"/>
      <c r="P13" s="60"/>
      <c r="Q13" s="129" t="s">
        <v>160</v>
      </c>
      <c r="R13" s="66" t="s">
        <v>107</v>
      </c>
      <c r="S13" s="74" t="s">
        <v>26</v>
      </c>
      <c r="T13" s="26">
        <v>500</v>
      </c>
      <c r="U13" s="26">
        <f>T13*4</f>
        <v>2000</v>
      </c>
      <c r="V13" s="103">
        <v>0.75</v>
      </c>
      <c r="W13" s="106" t="s">
        <v>204</v>
      </c>
    </row>
    <row r="14" spans="1:23" s="1" customFormat="1" ht="75" x14ac:dyDescent="0.2">
      <c r="A14" s="74" t="s">
        <v>143</v>
      </c>
      <c r="B14" s="129" t="s">
        <v>109</v>
      </c>
      <c r="C14" s="145" t="s">
        <v>104</v>
      </c>
      <c r="D14" s="73" t="s">
        <v>161</v>
      </c>
      <c r="E14" s="25" t="s">
        <v>17</v>
      </c>
      <c r="F14" s="25" t="s">
        <v>17</v>
      </c>
      <c r="G14" s="59"/>
      <c r="H14" s="59"/>
      <c r="I14" s="59"/>
      <c r="J14" s="59"/>
      <c r="K14" s="59"/>
      <c r="L14" s="59"/>
      <c r="M14" s="59"/>
      <c r="N14" s="59"/>
      <c r="O14" s="60"/>
      <c r="P14" s="60"/>
      <c r="Q14" s="129"/>
      <c r="R14" s="73" t="s">
        <v>162</v>
      </c>
      <c r="S14" s="74"/>
      <c r="T14" s="26">
        <v>500</v>
      </c>
      <c r="U14" s="26">
        <f>T14*4</f>
        <v>2000</v>
      </c>
      <c r="V14" s="103">
        <v>0.75</v>
      </c>
      <c r="W14" s="106" t="s">
        <v>205</v>
      </c>
    </row>
    <row r="15" spans="1:23" s="1" customFormat="1" ht="87.6" hidden="1" customHeight="1" x14ac:dyDescent="0.2">
      <c r="A15" s="74" t="s">
        <v>144</v>
      </c>
      <c r="B15" s="129"/>
      <c r="C15" s="145"/>
      <c r="D15" s="73" t="s">
        <v>110</v>
      </c>
      <c r="E15" s="25" t="s">
        <v>17</v>
      </c>
      <c r="F15" s="25" t="s">
        <v>17</v>
      </c>
      <c r="G15" s="25"/>
      <c r="H15" s="25"/>
      <c r="I15" s="25"/>
      <c r="J15" s="25"/>
      <c r="K15" s="25"/>
      <c r="L15" s="25"/>
      <c r="M15" s="25"/>
      <c r="N15" s="25"/>
      <c r="O15" s="25" t="s">
        <v>17</v>
      </c>
      <c r="P15" s="25"/>
      <c r="Q15" s="129"/>
      <c r="R15" s="73" t="s">
        <v>141</v>
      </c>
      <c r="S15" s="74" t="s">
        <v>26</v>
      </c>
      <c r="T15" s="26"/>
      <c r="U15" s="26"/>
      <c r="V15" s="120">
        <v>1</v>
      </c>
      <c r="W15" s="20" t="s">
        <v>105</v>
      </c>
    </row>
    <row r="16" spans="1:23" ht="19.5" x14ac:dyDescent="0.35">
      <c r="A16" s="73"/>
      <c r="B16" s="127" t="s">
        <v>19</v>
      </c>
      <c r="C16" s="127"/>
      <c r="D16" s="127"/>
      <c r="E16" s="127"/>
      <c r="F16" s="127"/>
      <c r="G16" s="127"/>
      <c r="H16" s="127"/>
      <c r="I16" s="127"/>
      <c r="J16" s="127"/>
      <c r="K16" s="127"/>
      <c r="L16" s="127"/>
      <c r="M16" s="127"/>
      <c r="N16" s="127"/>
      <c r="O16" s="127"/>
      <c r="P16" s="127"/>
      <c r="Q16" s="127"/>
      <c r="R16" s="127"/>
      <c r="S16" s="68"/>
      <c r="T16" s="69"/>
      <c r="U16" s="70">
        <f>SUM(U13:U15)</f>
        <v>4000</v>
      </c>
      <c r="V16" s="121">
        <f>AVERAGE(V13:V14)</f>
        <v>0.75</v>
      </c>
      <c r="W16" s="16"/>
    </row>
    <row r="17" spans="18:23" ht="15" x14ac:dyDescent="0.3">
      <c r="V17" s="16"/>
      <c r="W17" s="16"/>
    </row>
    <row r="18" spans="18:23" ht="33" customHeight="1" x14ac:dyDescent="0.3">
      <c r="R18" s="150" t="s">
        <v>176</v>
      </c>
      <c r="S18" s="150"/>
      <c r="T18" s="148">
        <f>SUM(U16,'Uso Público'!U16,'Invest.yMonit.'!U21,'Infra,equip,man.cont'!U17,Relnt_RRHH!U18,Man.RRNN!U14,Protec.ycontrol!U18)</f>
        <v>690830</v>
      </c>
      <c r="U18" s="149"/>
      <c r="V18" s="122">
        <f>AVERAGE(V16,'Uso Público'!V16,'Invest.yMonit.'!V21,'Infra,equip,man.cont'!W17,Relnt_RRHH!W18,Man.RRNN!W14,Protec.ycontrol!W18)</f>
        <v>0.83910714285714272</v>
      </c>
      <c r="W18" s="16"/>
    </row>
  </sheetData>
  <mergeCells count="27">
    <mergeCell ref="A7:B7"/>
    <mergeCell ref="C7:Q7"/>
    <mergeCell ref="A8:B8"/>
    <mergeCell ref="C8:Q8"/>
    <mergeCell ref="A9:B9"/>
    <mergeCell ref="C9:Q9"/>
    <mergeCell ref="T18:U18"/>
    <mergeCell ref="R18:S18"/>
    <mergeCell ref="V11:V12"/>
    <mergeCell ref="W11:W12"/>
    <mergeCell ref="A11:A12"/>
    <mergeCell ref="B11:B12"/>
    <mergeCell ref="C11:C12"/>
    <mergeCell ref="D11:D12"/>
    <mergeCell ref="S11:U11"/>
    <mergeCell ref="B14:B15"/>
    <mergeCell ref="B16:R16"/>
    <mergeCell ref="Q13:Q15"/>
    <mergeCell ref="C14:C15"/>
    <mergeCell ref="E11:P11"/>
    <mergeCell ref="Q11:Q12"/>
    <mergeCell ref="R11:R12"/>
    <mergeCell ref="A1:W1"/>
    <mergeCell ref="A2:W2"/>
    <mergeCell ref="A3:W3"/>
    <mergeCell ref="A4:W4"/>
    <mergeCell ref="A5:W5"/>
  </mergeCells>
  <pageMargins left="0.59055118110236227" right="0.39370078740157483" top="0.94488188976377963" bottom="0.74803149606299213" header="0.31496062992125984" footer="0.31496062992125984"/>
  <pageSetup scale="85" orientation="landscape"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10</vt:i4>
      </vt:variant>
    </vt:vector>
  </HeadingPairs>
  <TitlesOfParts>
    <vt:vector size="17" baseType="lpstr">
      <vt:lpstr>Protec.ycontrol</vt:lpstr>
      <vt:lpstr>Man.RRNN</vt:lpstr>
      <vt:lpstr>Relnt_RRHH</vt:lpstr>
      <vt:lpstr>Infra,equip,man.cont</vt:lpstr>
      <vt:lpstr>Invest.yMonit.</vt:lpstr>
      <vt:lpstr>Uso Público</vt:lpstr>
      <vt:lpstr>Rel.Com.</vt:lpstr>
      <vt:lpstr>'Infra,equip,man.cont'!Área_de_impresión</vt:lpstr>
      <vt:lpstr>Invest.yMonit.!Área_de_impresión</vt:lpstr>
      <vt:lpstr>Man.RRNN!Área_de_impresión</vt:lpstr>
      <vt:lpstr>'Uso Público'!Área_de_impresión</vt:lpstr>
      <vt:lpstr>'Infra,equip,man.cont'!Títulos_a_imprimir</vt:lpstr>
      <vt:lpstr>Invest.yMonit.!Títulos_a_imprimir</vt:lpstr>
      <vt:lpstr>Man.RRNN!Títulos_a_imprimir</vt:lpstr>
      <vt:lpstr>Protec.ycontrol!Títulos_a_imprimir</vt:lpstr>
      <vt:lpstr>Relnt_RRHH!Títulos_a_imprimir</vt:lpstr>
      <vt:lpstr>'Uso Público'!Títulos_a_imprimir</vt:lpstr>
    </vt:vector>
  </TitlesOfParts>
  <Company>CONAP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Planificacion</dc:creator>
  <cp:lastModifiedBy>Juanjo Romero Z</cp:lastModifiedBy>
  <cp:lastPrinted>2021-03-09T12:47:30Z</cp:lastPrinted>
  <dcterms:created xsi:type="dcterms:W3CDTF">2001-01-15T17:49:33Z</dcterms:created>
  <dcterms:modified xsi:type="dcterms:W3CDTF">2021-03-09T12:51:12Z</dcterms:modified>
</cp:coreProperties>
</file>