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A_DRPeten_2021\POA_2021_BPN-2LAGUNAS\"/>
    </mc:Choice>
  </mc:AlternateContent>
  <xr:revisionPtr revIDLastSave="0" documentId="13_ncr:1_{F2C3C37B-96D9-4FF0-84ED-9CB79118B89C}" xr6:coauthVersionLast="41" xr6:coauthVersionMax="46" xr10:uidLastSave="{00000000-0000-0000-0000-000000000000}"/>
  <bookViews>
    <workbookView xWindow="-120" yWindow="-120" windowWidth="20730" windowHeight="11160" tabRatio="777" xr2:uid="{00000000-000D-0000-FFFF-FFFF00000000}"/>
  </bookViews>
  <sheets>
    <sheet name="Protec.ycontrol" sheetId="1" r:id="rId1"/>
    <sheet name="Man.RRNN" sheetId="2" r:id="rId2"/>
    <sheet name="Relnt_RRHH" sheetId="11" r:id="rId3"/>
    <sheet name="Infra,equip,man.cont" sheetId="8" r:id="rId4"/>
    <sheet name="Invest.yMonit." sheetId="4" r:id="rId5"/>
    <sheet name="Uso Público" sheetId="5" r:id="rId6"/>
    <sheet name="Rel.Com." sheetId="9" r:id="rId7"/>
  </sheets>
  <definedNames>
    <definedName name="_xlnm.Print_Area" localSheetId="3">'Infra,equip,man.cont'!$A$1:$U$17</definedName>
    <definedName name="_xlnm.Print_Area" localSheetId="4">Invest.yMonit.!$A$1:$U$9</definedName>
    <definedName name="_xlnm.Print_Area" localSheetId="1">Man.RRNN!$A$1:$U$11</definedName>
    <definedName name="_xlnm.Print_Area" localSheetId="5">'Uso Público'!$A$1:$U$12</definedName>
    <definedName name="_xlnm.Print_Titles" localSheetId="3">'Infra,equip,man.cont'!$11:$12</definedName>
    <definedName name="_xlnm.Print_Titles" localSheetId="4">Invest.yMonit.!$11:$12</definedName>
    <definedName name="_xlnm.Print_Titles" localSheetId="1">Man.RRNN!$10:$11</definedName>
    <definedName name="_xlnm.Print_Titles" localSheetId="0">Protec.ycontrol!$11:$12</definedName>
    <definedName name="_xlnm.Print_Titles" localSheetId="2">Relnt_RRHH!$11:$12</definedName>
    <definedName name="_xlnm.Print_Titles" localSheetId="5">'Uso Público'!$11:$12</definedName>
  </definedNames>
  <calcPr calcId="181029"/>
</workbook>
</file>

<file path=xl/calcChain.xml><?xml version="1.0" encoding="utf-8"?>
<calcChain xmlns="http://schemas.openxmlformats.org/spreadsheetml/2006/main">
  <c r="U15" i="5" l="1"/>
  <c r="U16" i="4" l="1"/>
  <c r="T16" i="4"/>
  <c r="T17" i="4"/>
  <c r="T15" i="4" l="1"/>
  <c r="U15" i="4" s="1"/>
  <c r="U13" i="2"/>
  <c r="U12" i="2"/>
  <c r="U14" i="2"/>
  <c r="W18" i="11" l="1"/>
  <c r="T17" i="11"/>
  <c r="U17" i="11" s="1"/>
  <c r="U16" i="11"/>
  <c r="U15" i="11"/>
  <c r="T15" i="11"/>
  <c r="U14" i="11"/>
  <c r="T13" i="11"/>
  <c r="U13" i="11" s="1"/>
  <c r="A3" i="11"/>
  <c r="A2" i="11"/>
  <c r="A1" i="11"/>
  <c r="U18" i="11" l="1"/>
  <c r="Z13" i="1"/>
  <c r="T14" i="8" l="1"/>
  <c r="U14" i="8" s="1"/>
  <c r="U14" i="9" l="1"/>
  <c r="U13" i="9"/>
  <c r="U14" i="5"/>
  <c r="U19" i="4"/>
  <c r="U18" i="4"/>
  <c r="U17" i="4"/>
  <c r="U14" i="4"/>
  <c r="U13" i="4"/>
  <c r="U15" i="9" l="1"/>
  <c r="U16" i="8"/>
  <c r="U15" i="8"/>
  <c r="U13" i="8"/>
  <c r="U17" i="8" s="1"/>
  <c r="A3" i="8" l="1"/>
  <c r="A2" i="8"/>
  <c r="A1" i="8"/>
  <c r="A3" i="9"/>
  <c r="A2" i="9"/>
  <c r="A1" i="9"/>
  <c r="A3" i="5"/>
  <c r="A2" i="5"/>
  <c r="A1" i="5"/>
  <c r="A3" i="4"/>
  <c r="A2" i="4"/>
  <c r="A1" i="4"/>
  <c r="A3" i="2"/>
  <c r="A2" i="2"/>
  <c r="A1" i="2"/>
  <c r="W24" i="4" l="1"/>
  <c r="W22" i="4" s="1"/>
  <c r="W17" i="8"/>
  <c r="W18" i="1"/>
  <c r="T17" i="1"/>
  <c r="U17" i="1" s="1"/>
  <c r="U21" i="4"/>
  <c r="U20" i="4"/>
  <c r="U22" i="4" s="1"/>
  <c r="T16" i="1" l="1"/>
  <c r="U16" i="1" s="1"/>
  <c r="AA16" i="5"/>
  <c r="AB16" i="5" s="1"/>
  <c r="AC16" i="5" s="1"/>
  <c r="AD16" i="5" s="1"/>
  <c r="T16" i="5" s="1"/>
  <c r="U16" i="5" s="1"/>
  <c r="U13" i="5"/>
  <c r="Z17" i="1"/>
  <c r="AC17" i="1" s="1"/>
  <c r="Z14" i="1"/>
  <c r="AA14" i="1" s="1"/>
  <c r="AB14" i="1" s="1"/>
  <c r="AC14" i="1" s="1"/>
  <c r="T15" i="1" s="1"/>
  <c r="T13" i="1"/>
  <c r="U13" i="1" s="1"/>
  <c r="U17" i="5" l="1"/>
  <c r="T17" i="9" s="1"/>
  <c r="U15" i="1"/>
  <c r="T14" i="1"/>
  <c r="U14" i="1" l="1"/>
  <c r="U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T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Encomiendas</t>
        </r>
      </text>
    </comment>
    <comment ref="U1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15 Salarios (bono 14 + bono fin año + bono usac)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1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pasar a infraestructura</t>
        </r>
      </text>
    </comment>
    <comment ref="T1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Encomiendas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T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Movilizaciones a Calakmul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T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Combustible</t>
        </r>
      </text>
    </comment>
    <comment ref="T1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Combustible</t>
        </r>
      </text>
    </comment>
  </commentList>
</comments>
</file>

<file path=xl/sharedStrings.xml><?xml version="1.0" encoding="utf-8"?>
<sst xmlns="http://schemas.openxmlformats.org/spreadsheetml/2006/main" count="576" uniqueCount="211">
  <si>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</si>
  <si>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</si>
  <si>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</si>
  <si>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</si>
  <si>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</si>
  <si>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</si>
  <si>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</si>
  <si>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</si>
  <si>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</si>
  <si>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</si>
  <si>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</si>
  <si>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</si>
  <si>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</si>
  <si>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</si>
  <si>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</si>
  <si>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Meses</t>
  </si>
  <si>
    <t>Monto</t>
  </si>
  <si>
    <t>Informe de Actividades con fotografias</t>
  </si>
  <si>
    <t>X</t>
  </si>
  <si>
    <t>Coordinador de Area protegida</t>
  </si>
  <si>
    <t>Sub-Total</t>
  </si>
  <si>
    <t>Copia de Planillas y Vaucher</t>
  </si>
  <si>
    <t>Copia de documento de reestructura</t>
  </si>
  <si>
    <t>BIOTOPO PROTEGIDO NACHTUN-DOS LAGUNAS</t>
  </si>
  <si>
    <t>Presupuesto ordinario</t>
  </si>
  <si>
    <t>Resultado Esperado</t>
  </si>
  <si>
    <t>Ubicación Geográfica</t>
  </si>
  <si>
    <t>Código</t>
  </si>
  <si>
    <t>1,2</t>
  </si>
  <si>
    <t>1,2         3,4</t>
  </si>
  <si>
    <t>/12 gal. diesel por recorrido de 420 Km. desde Flores hasta la Línea fronteriza de Nachtún</t>
  </si>
  <si>
    <t>Informes y fotografías</t>
  </si>
  <si>
    <t>Se le ha dado mantenimiento a instalaciones administrativas con materiales del bosque.</t>
  </si>
  <si>
    <t>Nachtun- Dos Lagunas, zona de influencia y línea fronteriza con México</t>
  </si>
  <si>
    <t>1,2          3,4</t>
  </si>
  <si>
    <t>1,2             3,4</t>
  </si>
  <si>
    <t>/8.3 gal. diesel por recorrido de 145 Km. desde Flores hasta limite sur del biotopo Nachtún (zona de influencia)</t>
  </si>
  <si>
    <t>/10.6 gal. diesel por recorrido de 370 Km. desde Flores hasta sitio ark. Nachtún</t>
  </si>
  <si>
    <t>CO</t>
  </si>
  <si>
    <t>Se ha consolidado el trabajo del personal profesional, técnico y de campo con el cumplimiento de los resultados del Plan Maestro y servicios adecuados a la administración.</t>
  </si>
  <si>
    <t>Coordinador Nacional de area protegida y Coordinador de  Area protegida</t>
  </si>
  <si>
    <t>Se ha asegurado la disponibilidad y bienestar del personal para el cumplimiento de metas en el marco del Plan Maestro del Biotopo.</t>
  </si>
  <si>
    <t>Coordinador de area y Encargado de de Personal</t>
  </si>
  <si>
    <t>Coordinador de area, Encargado de Personal y GRS</t>
  </si>
  <si>
    <t>Listado de participantes y fotografias</t>
  </si>
  <si>
    <t>CONAP y CECON, Petén.</t>
  </si>
  <si>
    <t>Coordinación para el fortalecimiento  en la Mesa Multisectorial y de la RBM, enfocándose en la solidaridad comunitaria y la protección del patrimonio natural y cultural del biotopo.</t>
  </si>
  <si>
    <t>Distribución, facilitación y fiscalización de los recursos financieros, humanos y activos al personal del Biotopo.</t>
  </si>
  <si>
    <t>Presencia física del personal necesario y básico para la ejecución de las actividades de los programas de manejo del biotopo.</t>
  </si>
  <si>
    <t>Biotopo Protegido Nachtún - Dos Lagunas</t>
  </si>
  <si>
    <t>CECON Guatemala y Petén.</t>
  </si>
  <si>
    <t>Gestión con entidades gubernamentales y no gubernamentales la capacitación del personal Guarda-Recursos en temas de política ambiental, normas y procedimientos administrativos, Ley de Área Protegidas, SIGAP y otros de interés para el buen manejo del Biotopo.</t>
  </si>
  <si>
    <t>CECON Petén y Biotopo Protegido Nachtún - Dos Lagunas.</t>
  </si>
  <si>
    <t>1,2  3,4</t>
  </si>
  <si>
    <t>Desarrollo de un sistema de comuninación con la administración central, siguiendo las normas, rutinas, y procedimientos para la ejecución financiera asignada al Biotopo.</t>
  </si>
  <si>
    <t>Se ha fomentado la participación en instancias de coordinación interinstitucional ya existentes que pueda apoyar en la aplicación de estrategias de conservación dentro del Biotopo.</t>
  </si>
  <si>
    <t>Se ha implementado acciones de Protección y Control con base del Plan Maestro del Parque Nacional Mirador - Río Azul y Biotopo Naactún - Dos Lagunas.</t>
  </si>
  <si>
    <t>Encargados de Biotopo, Guarda Recursos, Coordinador de Área Protegidas</t>
  </si>
  <si>
    <t>Informe de actividades con fotografias + Reportes en Libro de Actividades Diarias.</t>
  </si>
  <si>
    <t>Informes de Actividades con fotografias</t>
  </si>
  <si>
    <t>48 patrullajes de corto alcance a lugares estratégicos para prevenir ilícitos en el Biotopo.</t>
  </si>
  <si>
    <t>Se han implementado acciones de prevención y control de incendios forestales del biotopo y su área de influencia.</t>
  </si>
  <si>
    <t>Esquinero sur-este (El Manantial), Los Lagartos, Los Monifatos, El Suspiro, La Gloria, El Sibal, Champas Quemadas, Naachtún, La Zorra, Línea Fronteriza, camino a El Cedro dentro del Biotopo Nachtún-Dos Lagunas</t>
  </si>
  <si>
    <t>Monitoreo de incendios por medio de patrullajes en la época de verano.</t>
  </si>
  <si>
    <t>Coordinador de Áreas Protegidas y Encargados de biotopo.</t>
  </si>
  <si>
    <t>Implementación del plan de uso público del biotopo y del PNMRA: controles de ingresos de personas y vehículos.</t>
  </si>
  <si>
    <t>Libro de Registro + Reporte de actividades diarias.</t>
  </si>
  <si>
    <t>Eliminación y extracción de residuos sólidos generados por presencia física del CECON, proyectos arqueológicos y turístas.</t>
  </si>
  <si>
    <t>Reporte de actividades diarias.</t>
  </si>
  <si>
    <t>Encargados de biotopo, Guarda Recursos. + Encagado de Personal y Coordinador AP</t>
  </si>
  <si>
    <t>Reporte de actividades diarias + Fotografías</t>
  </si>
  <si>
    <t>Se ha dado mantenimiento a los recursos físicos, así como se ha apoyado al personal asignado, que permitan la presencia física y el cumplimiento del Plan Maestro del Biotopo</t>
  </si>
  <si>
    <t>COMPONENTE DE INVESTIGACION Y MONITOREO</t>
  </si>
  <si>
    <t>Ubicación geográfica</t>
  </si>
  <si>
    <t>Avances</t>
  </si>
  <si>
    <t>Observaciones</t>
  </si>
  <si>
    <t>Ejecución y seguimiento de las investigaciones, estudios y prácticas dentro del biotopo.</t>
  </si>
  <si>
    <t>Documentos en biblioteca y subidos a la web de la CDC y Mesa de Monitoreo.</t>
  </si>
  <si>
    <t>Coordinadores de Áreas Protegidas y Encargados de Investigación.</t>
  </si>
  <si>
    <t>Informes de actividades, presentaciones, publicaciones y otros medios.</t>
  </si>
  <si>
    <t>Se han coordinado y realizado investigaciones y mediciones periódicas de parámetros críticos documentando la situación ecológica y biológica orientar las acciones de conservación del biotopo.</t>
  </si>
  <si>
    <t>Se ha coordinado y desarrollado el manejo y protección de vestigios arqueológicos de patrimonio cultural tangible e intangible del biotopo.</t>
  </si>
  <si>
    <t>Proyecto Arqueológico Naachtun.</t>
  </si>
  <si>
    <t>Coordinador de Áreas Protegidas, IDAEH, Encagados de Biotopo y GRR.</t>
  </si>
  <si>
    <t>COMPONENTE DE RELACIONES INTERINSTITUCIONALES Y RECURSOS HUMANOS</t>
  </si>
  <si>
    <t>COMPONENTE DE PROTECCION Y CONTROL</t>
  </si>
  <si>
    <t>COMPONENTE DE MANEJO DE RECURSOS NATURALES</t>
  </si>
  <si>
    <t>COMPONENTE DE USO PUBLICO</t>
  </si>
  <si>
    <t>COMPONENTE DE INFRAESTRUCTURA, EQUIPAMIENTO Y MANEJO DE CONTABLE</t>
  </si>
  <si>
    <t>Indicador</t>
  </si>
  <si>
    <t>Se realizan como mínimo 2 patrullajes / semana = 96 / año.</t>
  </si>
  <si>
    <t>Plan de Protección y Vigilancia del Parque Mirador - Río Azul - Biotopo Dos Lagunas y Reserva de Biósfera Kalamul</t>
  </si>
  <si>
    <t>Más de 2 patrullajes conjuntos, inclusive con los Ejercitos Guatemalteco y Mexicano.</t>
  </si>
  <si>
    <t>Especialmente en límite norte, conjuntamente con personal de PC El Cedro e Ixcanrío.</t>
  </si>
  <si>
    <t>En c/ingreso y egreso de personal se monitorean campamentos xateros de la OMYC, con el fin de evitar impactos en zona de amortiguamiento de 5 Km. al sur del Parque.</t>
  </si>
  <si>
    <t>Gestión de perminos especiales en CONAP para el aprovechamiento de guano, madera rolliza y aserrada.</t>
  </si>
  <si>
    <t>Se tuvo que haber solicitado permiso, aunque solamente se rehabilitó con guano y madera rolliza para techos en el muelle del PC Dos Lagunas. Será necesario para el 2016 ya que el Proyecto Arqueológico Naachtun, utiliza madera y corta algunos árboles de estructuras mayas sin permiso alguno, por lo que serán sansionados por CECON.</t>
  </si>
  <si>
    <t>Solo para fenología</t>
  </si>
  <si>
    <t xml:space="preserve">Se realizan los siguientes proyectos:        1.- Regeneración Natural (finalizado).                                2.- Identificación de fungis.                                3.- Distribución de Pimenta dioica.                           4.- Distribución de Quercus spp.                 </t>
  </si>
  <si>
    <t>Aún no se cuenta con dicha base…</t>
  </si>
  <si>
    <t>Solamente en la mesa de monitoreo de la RBM y Folletin de Fenología.</t>
  </si>
  <si>
    <r>
      <rPr>
        <sz val="9"/>
        <color indexed="10"/>
        <rFont val="Arial"/>
        <family val="2"/>
      </rPr>
      <t xml:space="preserve">Convenio de Investigación Arqueológica No. DGPCYN-012-2015. </t>
    </r>
    <r>
      <rPr>
        <sz val="9"/>
        <rFont val="Arial"/>
        <family val="2"/>
      </rPr>
      <t>El IDAEH-Petén realiza inspecciones de supervisión a dicho Proyecto Arqueológico.                                                     En los últimos 2 años no ha coordinado ni presentado sus informes, a raíz de denuncia por extracción de estela de El Juilín, el Director, Dr. Philippe Nondédeo, se reunión con CECON y CONAP (Director del Parque), explicando dicha situación, a lo cual se le requirió permiso para los próximos años, de lo contrario no se le dará paso a su personal.</t>
    </r>
  </si>
  <si>
    <t>No existe</t>
  </si>
  <si>
    <t>Se extraen basuras en c/cambio de personal.                                         Se le exige al proyecto arqueológico y  otros de investigación que extraigan sus basuras… no hay turismo… (Gracias a Dios)</t>
  </si>
  <si>
    <t>Se ha participado en todos los espaciones como el Comité de la RBM, Comité Laguna del Tigre, Bloque Tikal-Zotz y BioItza.</t>
  </si>
  <si>
    <t>Se han venido dando beneficios como aumentos salariales del 8%, firma del pacto colectivo. Ejecución del presupuesto en un 75%.</t>
  </si>
  <si>
    <t>Es dificil la re-clasificación dentro de la USAC para unificar la plaza de Guarda-Recursos (&gt;nivel académico y práctico y salarial), por lo que hay que desarrollar dicho proyecto...            Por el momento tienen la oportunidad de estudiar nivel básico y diversificado. Al 2015 ascendieron 5 peones a Guarda-Recursos = 26% de los peones.</t>
  </si>
  <si>
    <t>Se realizan talleres de capacitacion de los proyectos de investigacion, educacion ambiental que aporta al ascenso de sus plazas.                        6 Guarda Recursos cuentan con permiso para estudios de básico (2), diversificado (2) y universitario (2).                                                                    20 Guarda Recursos participaron en dos fases de Capacitación sobre "Educadores Ambientales" por el MARN/FLASCO.                                                                 Además, 20 GRR participan en fases de capacitación con el Depto. de Planificación del CECON, INTECAP e INGUAT, para mejorar la atención al turista: 1.- Atención al público (8 hr.), 2.- Senderismo ((16 hr.), 3.- Identificación de aves, y 4.- Guía Comunitario (40 hr.).</t>
  </si>
  <si>
    <t>Se repararon techo del puente, caminamientos del campamento y mejoró la cocina para visitantes.                                     Se limpiaron fosas y resumideros.                    Faltaron materiales para ampliar la administración…</t>
  </si>
  <si>
    <t>El PAN no solicitó ningún permiso de aprovechamiento especial, por lo que fue reportado al Director del CECON (Of.20-2015) y se indicó a su Director que será sansionado y no se le dará paso a su personal.</t>
  </si>
  <si>
    <t>Ha mejorado, aunque falta tener en línea los procedimientos para la ejecución efectiva de los presupuestos.</t>
  </si>
  <si>
    <t>Coordinadores y Guarda Recursos de Instituciones + Encargados de Biotopos + GRR Asignado a Grupo Elite</t>
  </si>
  <si>
    <t>Coordinación e implementación de patrullajes de monitoreo en zonas vulnerables y de mayor riesgo (campamentos xateros y áres agrícolas de Ejidos Mexicanos en el esquinero NE del Biotopo) dentro del marco del Convenio Transfronterizo Selva Maya.</t>
  </si>
  <si>
    <t>Coordinadores de Instituciones y Oficiales, Elementos de la PNC y EG, Guarda Recursos + Encargados de Biotopo + GRR Asignado a Grupo Elite + Encargado de RBCalkmul</t>
  </si>
  <si>
    <t>Coordinadores y Guarda Recursos de CONAP, CECON e IDAEH + RBCalakmul</t>
  </si>
  <si>
    <t>Gestión de proyectos de investigación.</t>
  </si>
  <si>
    <t>Listado de proyectos en desarrollo y posibles de ejecutar</t>
  </si>
  <si>
    <t>USAC/CECON - Guatemala (CONCYT, DIGI) + Entidades Internacional (UICN)</t>
  </si>
  <si>
    <t>CECON-Guate, CUDEP y RBCalakmul</t>
  </si>
  <si>
    <t>CDC y Herbario / CECON</t>
  </si>
  <si>
    <t>Investigaciones intercambiadas</t>
  </si>
  <si>
    <t>Se han coordinado y realizado accciones para la ejecución y desarrollo del Plan de Uso Público del Parque Nacional Mirador - Río Azul y Biotopo Dos Lagunas</t>
  </si>
  <si>
    <t>Encargados de Biotopo, Guarda Recursos y Coordinadores de AP.</t>
  </si>
  <si>
    <t>Memorias y actas de reuniones</t>
  </si>
  <si>
    <t>Presupuesto ejecutado +80%</t>
  </si>
  <si>
    <t>Fotografías</t>
  </si>
  <si>
    <t>COMPONENTE DE RELACIONES COMUNITARIAS</t>
  </si>
  <si>
    <t>Indicadores</t>
  </si>
  <si>
    <t>EPESISTA de trabajo social, turismo, forestal y arquitectura fueron contratados a través del EPSUM</t>
  </si>
  <si>
    <t>Nacional e internacional</t>
  </si>
  <si>
    <t>Uaxactún, Carmelita, 5 Ejidos Mexicanos y 5 Comunidades Beliceñas</t>
  </si>
  <si>
    <t>Responsables</t>
  </si>
  <si>
    <t>Informes, listados de asistencia y fotografías</t>
  </si>
  <si>
    <r>
      <t xml:space="preserve">Por lo menos 1 taller de sensibilización ambiental por país en escuelas primaras, básicos o diversificados, para la formación ambiental y cultural, enmarcados en la Estrategia trinacional </t>
    </r>
    <r>
      <rPr>
        <b/>
        <sz val="10"/>
        <rFont val="Comic Sans MS"/>
        <family val="4"/>
      </rPr>
      <t>#todossomosselvamaya</t>
    </r>
  </si>
  <si>
    <t>Se han establecido alianzas estrategicas con instituciones que influyen directa e indirectamete en la conservacion de los recursos del biotopo y PNMRA.</t>
  </si>
  <si>
    <t>CONSEJO NACIONAL DE AREA PROTEGIDAS -CONAP-</t>
  </si>
  <si>
    <t>UNIVERSIDAD DE SAN CARLOS DE GUATEMALA / CENTRO DE ESTUDIOS CONSERVACIONISTAS -USAC/CECON-</t>
  </si>
  <si>
    <t>1. Línea de acción: .</t>
  </si>
  <si>
    <t xml:space="preserve">2. Programa: </t>
  </si>
  <si>
    <t xml:space="preserve">3. Sub programa: </t>
  </si>
  <si>
    <t>Uso Público</t>
  </si>
  <si>
    <t>1. Linea de acción: Conservación del área protegida y su biodiversidad</t>
  </si>
  <si>
    <r>
      <t>2. Programa:</t>
    </r>
    <r>
      <rPr>
        <b/>
        <sz val="10"/>
        <rFont val="Comic Sans MS"/>
        <family val="4"/>
      </rPr>
      <t xml:space="preserve"> Protección y conservación</t>
    </r>
  </si>
  <si>
    <r>
      <t xml:space="preserve">3. Sub programa: </t>
    </r>
    <r>
      <rPr>
        <u/>
        <sz val="10"/>
        <rFont val="Comic Sans MS"/>
        <family val="4"/>
      </rPr>
      <t xml:space="preserve">Proteción y control </t>
    </r>
  </si>
  <si>
    <t>1.1.</t>
  </si>
  <si>
    <t>1.2.</t>
  </si>
  <si>
    <r>
      <t>2. Programa:</t>
    </r>
    <r>
      <rPr>
        <b/>
        <sz val="10"/>
        <rFont val="Comic Sans MS"/>
        <family val="4"/>
      </rPr>
      <t xml:space="preserve"> Manejo de recursos naturales</t>
    </r>
  </si>
  <si>
    <r>
      <t xml:space="preserve">3. Sub programa: </t>
    </r>
    <r>
      <rPr>
        <u/>
        <sz val="10"/>
        <rFont val="Comic Sans MS"/>
        <family val="4"/>
      </rPr>
      <t>Manejo de recuros</t>
    </r>
    <r>
      <rPr>
        <sz val="10"/>
        <rFont val="Comic Sans MS"/>
        <family val="4"/>
      </rPr>
      <t xml:space="preserve"> </t>
    </r>
  </si>
  <si>
    <t>2.1.</t>
  </si>
  <si>
    <t>3. Sub programa: Incidencia institucional, administracion y recurso humano</t>
  </si>
  <si>
    <r>
      <t>2. Programa:</t>
    </r>
    <r>
      <rPr>
        <b/>
        <sz val="10"/>
        <rFont val="Comic Sans MS"/>
        <family val="4"/>
      </rPr>
      <t xml:space="preserve"> Relaciones institucionales y recurso humano</t>
    </r>
  </si>
  <si>
    <t>3.1.</t>
  </si>
  <si>
    <t>3.2.</t>
  </si>
  <si>
    <t>3. Sub programa:  Mantenimiento de infraestructura, equipo y manejo contable</t>
  </si>
  <si>
    <r>
      <t>2. Programa:</t>
    </r>
    <r>
      <rPr>
        <b/>
        <sz val="10"/>
        <rFont val="Comic Sans MS"/>
        <family val="4"/>
      </rPr>
      <t xml:space="preserve"> Programa de infraestructura, equipamiento y manejo contable</t>
    </r>
  </si>
  <si>
    <t>4.1.</t>
  </si>
  <si>
    <t>4.2.</t>
  </si>
  <si>
    <t>Se han organizado, fiscalizado y facilitado los recursos financieros asignados para el cumplimiento de los objetivos del Plan Maestro del Biotopo.</t>
  </si>
  <si>
    <t>1. Línea de acción: Investigación y monitoreo</t>
  </si>
  <si>
    <r>
      <t>2. Programa:</t>
    </r>
    <r>
      <rPr>
        <b/>
        <sz val="10"/>
        <rFont val="Comic Sans MS"/>
        <family val="4"/>
      </rPr>
      <t xml:space="preserve"> Investigación y monitoreo</t>
    </r>
  </si>
  <si>
    <t>3. Sub programa: Investigación y monitoreo</t>
  </si>
  <si>
    <t>5.1.</t>
  </si>
  <si>
    <t>5.2.</t>
  </si>
  <si>
    <t>6.1.</t>
  </si>
  <si>
    <t>Relación y extensión comunitaria</t>
  </si>
  <si>
    <t>7.1.</t>
  </si>
  <si>
    <t>7.2.</t>
  </si>
  <si>
    <t>Se cuenta con 10 Guarda Recursos con su salario mensual puntual y prestaciones de ley + bonos de la USAC = 16 salarios al año.</t>
  </si>
  <si>
    <t>Coordinador de area protegida, Encargado de Personal y 10 GRS</t>
  </si>
  <si>
    <t>10 GRR + 1 Coordinador 50%</t>
  </si>
  <si>
    <t>Encargados de Biotopo, Guarda Recursos, Coordinador de Área Protegidas + Proyecto Arqueológico Naachtun</t>
  </si>
  <si>
    <t>Limpieza de 65 Km. de caminos (35 Km. de Dos Lagunas a Naachtun, 10 Km. para El Lechugal, 5 Km. a El Manatial y 15 de Cruce Cedro - Monifatos a Línea Fornteriza) para monitoreo y prevención de ilícitos en esquinero Sur-Este y límite norte con Reserva de Biósfera Calakmul, México.</t>
  </si>
  <si>
    <t>Línea de ideas para la reestructuración administrativa del CECON-Petén, así como el inicio de un proceso de profesionalización de los Guarda- Recursos con el fin de optar a una mejor clasificación laboral en la USAC.</t>
  </si>
  <si>
    <t>Mantenimiento y ampliación de instalaciones administrativas y de investigadores en el biotopo: ampliación de albergue de GRR + cocina de investigadores y visitantes.</t>
  </si>
  <si>
    <t>Durante la estadía del Proyecto Arqueológico Naachtun programan el mantenimiento del campamento.</t>
  </si>
  <si>
    <t>Proyecto Arqueológico Naachtun y Coordinador de Áreas Protegidas.</t>
  </si>
  <si>
    <t>Seguimiento al Proyecto Tapir auspiciado por UICN y ejecutado por CECON/FDN.</t>
  </si>
  <si>
    <t>Intercambiar investigaciones con el Parque Nacional Mirador - Río Azul y la Reserva de Biósfera Calakmul en el marco del Convenio Transfronterizo Selva Maya KfW/GIZ-UICN</t>
  </si>
  <si>
    <t>Coordinación con los Directores del Proyecto Arqueológico Naachtun para el cumplimiento de la normativa del biotopo.</t>
  </si>
  <si>
    <t>Encargados de Biotopo, Guarda Recursos y Coordinador de AP + Encargado Logística Proyecto Arqueológico Nachtún (Coop.Francesa), Operadores de Turismo y Turistas.</t>
  </si>
  <si>
    <t>Coordinadores de AP + Director Proyecto Arqueológico</t>
  </si>
  <si>
    <t>Área admon., ruta Dos Lagunas - Nachtún, senderos, cuerpos de agua, campamento Proyecto Arqueológico Naachtún, y campamentos de turistas.</t>
  </si>
  <si>
    <t>Dentro del marco trinacional del Programa Selva Maya KfW/GIZ-UICN, se ha implementado una estrategia de sensibilización y divulgación ambiental para comunidades de influencia con el biotopo y PNMRA.</t>
  </si>
  <si>
    <t xml:space="preserve">Director del PNMRA, Sub-Director de la RBCalakmul Mx, Coordinador Biotopo, Director Reserva Río Bravo Bz, Guarda Recurso Asignado, Epesistas Gt+Mx y Coordinadores Programa Selva Maya KfW/GIZ-UICN Gt+Mx+Bz </t>
  </si>
  <si>
    <t>Coordinador de Área protegida</t>
  </si>
  <si>
    <t>Coordinador de Investigadores, Investigadores, Escuela de Biología/USAC, Coordinador de Área Protegida.</t>
  </si>
  <si>
    <t>Coordinadores Unidad de Mamíferos CDC + Herbario del CECON + Coordinador de Área Protegida + Investigadores de RBCalakmul y ECOSUR</t>
  </si>
  <si>
    <t>Informe de Actividades con fotografias + Denuncias</t>
  </si>
  <si>
    <t>Campamento Naachtun</t>
  </si>
  <si>
    <t>Puesto de Control Dos Lagunas</t>
  </si>
  <si>
    <t>El Proyecto Arqueológico Petén Norte-Naachtún (PAPN-N), cuenta con sus permisos por el MICUDE/DEMOPRE.</t>
  </si>
  <si>
    <t>Gestión de Proyecto "Construcción de Estación Biológica y Ecoturística Dos Lagunas", por parte de FUNDAECO.</t>
  </si>
  <si>
    <t>GRAN TOTAL</t>
  </si>
  <si>
    <t>PLAN OPERATIVO ANUAL 2021</t>
  </si>
  <si>
    <r>
      <t xml:space="preserve">Al menos participación en 2 patrullaje conjuntos de largo alcance integrado por CECON, CONAP, IDAEH, DIPRONA y EG (Ejercito de Guatemala) + RBC (Reserva de Biósfera Calakmul) y Ejercito Mexicano, para el monitoreo de amenazas en ambas fronteras, marco del Convenio Transfronterizo Selva Maya; con el apoyo de FUNDAECO + </t>
    </r>
    <r>
      <rPr>
        <i/>
        <sz val="10"/>
        <rFont val="Comic Sans MS"/>
        <family val="4"/>
      </rPr>
      <t>WCS/DEFRA-UK</t>
    </r>
    <r>
      <rPr>
        <sz val="10"/>
        <rFont val="Comic Sans MS"/>
        <family val="4"/>
      </rPr>
      <t>.</t>
    </r>
  </si>
  <si>
    <t>Divulgar y promocionar las investigaciones generadaS, a través de educación ambiental, mesa de monitoreo u otros mecanismos de "Ciencia Ciudadana".</t>
  </si>
  <si>
    <r>
      <t xml:space="preserve">Inicio de Proyecto Jaguar, de </t>
    </r>
    <r>
      <rPr>
        <i/>
        <sz val="10"/>
        <rFont val="Comic Sans MS"/>
        <family val="4"/>
      </rPr>
      <t xml:space="preserve">WWF-WCS </t>
    </r>
    <r>
      <rPr>
        <sz val="10"/>
        <rFont val="Comic Sans MS"/>
        <family val="4"/>
      </rPr>
      <t>en el PNMRA-Biotopo (Gt), Calakmul+Balankú (Mx) y Río Bravo (Bz).</t>
    </r>
  </si>
  <si>
    <t>M.García e Investigador Auxiliar + Coordinador</t>
  </si>
  <si>
    <t>J.Soto, R.García e Investigador Auxiliar + Coordinador</t>
  </si>
  <si>
    <t>R.García e Investigador Auxiliar + Coordinador</t>
  </si>
  <si>
    <t>Generar y sistematizar una base de datos de las investigaciones en el biotopo / Fortalecer la del CEMEC-CONAP</t>
  </si>
  <si>
    <r>
      <t xml:space="preserve">Seguimiento al Proyecto de Cámaras-Trampas, de </t>
    </r>
    <r>
      <rPr>
        <i/>
        <sz val="10"/>
        <rFont val="Comic Sans MS"/>
        <family val="4"/>
      </rPr>
      <t>WCS</t>
    </r>
    <r>
      <rPr>
        <sz val="10"/>
        <rFont val="Comic Sans MS"/>
        <family val="4"/>
      </rPr>
      <t>.</t>
    </r>
  </si>
  <si>
    <t>Notificación de permiso del IDAEH + Reporte de actividades diarias + Informe de Temporada 2020.</t>
  </si>
  <si>
    <t>Seguimiento, apoyo y supervisión al Proyecto Petén Norte-Naachtún (PAPN-N) temporada 2021.</t>
  </si>
  <si>
    <t>Listados de trabajadores e investigadores de c/proyecto</t>
  </si>
  <si>
    <r>
      <t xml:space="preserve">Gestión de proyecto ecoturístico bajo el concepto </t>
    </r>
    <r>
      <rPr>
        <i/>
        <sz val="10"/>
        <rFont val="Comic Sans MS"/>
        <family val="4"/>
      </rPr>
      <t>"Glamping"</t>
    </r>
  </si>
  <si>
    <t>Coordinador + Operador Turismo</t>
  </si>
  <si>
    <t>Seguimiento al POA-2021 entre PNMRA-Biotopo+Calakmul-Balankú</t>
  </si>
  <si>
    <t>POA-2021 PNMRA-Biotopo+Calakmul-Balankú</t>
  </si>
  <si>
    <t>Al menos participación en 2 patrullajes de largo alcance con el "Grupo Elite" integrados por CONAP, IDAEH y CECON para búqueda de información de incidencia de ilícitos en equinero sur-este (OMYC) y límite norte (línea fronteriza México) del Biotopo.</t>
  </si>
  <si>
    <t>BIOTOPO PROTEGIDO NAACHTUN-DOS LAGUNAS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</si>
</sst>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Q-100A]#,##0"/>
    <numFmt numFmtId="165" formatCode="&quot;Q&quot;#,##0"/>
    <numFmt numFmtId="166" formatCode="0.0"/>
    <numFmt numFmtId="167" formatCode="_-&quot;Q&quot;* #,##0_-;\-&quot;Q&quot;* #,##0_-;_-&quot;Q&quot;* &quot;-&quot;??_-;_-@_-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0"/>
      <name val="Comic Sans MS"/>
      <family val="4"/>
    </font>
    <font>
      <u/>
      <sz val="10"/>
      <name val="Comic Sans MS"/>
      <family val="4"/>
    </font>
    <font>
      <b/>
      <sz val="10"/>
      <color indexed="49"/>
      <name val="Comic Sans MS"/>
      <family val="4"/>
    </font>
    <font>
      <sz val="12"/>
      <name val="Comic Sans MS"/>
      <family val="4"/>
    </font>
    <font>
      <b/>
      <sz val="11"/>
      <name val="Comic Sans MS"/>
      <family val="4"/>
    </font>
    <font>
      <sz val="8"/>
      <name val="Comic Sans MS"/>
      <family val="4"/>
    </font>
    <font>
      <b/>
      <sz val="8"/>
      <name val="Arial"/>
      <family val="2"/>
    </font>
    <font>
      <b/>
      <sz val="8"/>
      <color indexed="4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name val="Comic Sans MS"/>
      <family val="4"/>
    </font>
    <font>
      <sz val="9"/>
      <name val="Arial Narrow"/>
      <family val="2"/>
    </font>
    <font>
      <sz val="9"/>
      <color rgb="FFFF0000"/>
      <name val="Comic Sans MS"/>
      <family val="4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0"/>
      <name val="Arial Narrow"/>
      <family val="2"/>
    </font>
    <font>
      <sz val="10"/>
      <color rgb="FFFF0000"/>
      <name val="Arial"/>
      <family val="2"/>
    </font>
    <font>
      <i/>
      <sz val="10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justify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  <xf numFmtId="166" fontId="15" fillId="0" borderId="0" xfId="0" applyNumberFormat="1" applyFont="1" applyAlignment="1">
      <alignment vertical="center" wrapText="1"/>
    </xf>
    <xf numFmtId="1" fontId="15" fillId="0" borderId="0" xfId="0" applyNumberFormat="1" applyFont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165" fontId="15" fillId="0" borderId="0" xfId="0" applyNumberFormat="1" applyFont="1" applyBorder="1" applyAlignment="1">
      <alignment vertical="center" wrapText="1"/>
    </xf>
    <xf numFmtId="9" fontId="9" fillId="0" borderId="1" xfId="1" applyFont="1" applyBorder="1" applyAlignment="1">
      <alignment vertical="center" wrapText="1"/>
    </xf>
    <xf numFmtId="9" fontId="9" fillId="0" borderId="1" xfId="1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top"/>
    </xf>
    <xf numFmtId="164" fontId="10" fillId="3" borderId="0" xfId="0" applyNumberFormat="1" applyFont="1" applyFill="1" applyBorder="1" applyAlignment="1">
      <alignment horizontal="right" vertical="center" wrapText="1"/>
    </xf>
    <xf numFmtId="9" fontId="18" fillId="0" borderId="1" xfId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9" fontId="18" fillId="0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vertical="center" wrapText="1"/>
    </xf>
    <xf numFmtId="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9" fontId="8" fillId="0" borderId="0" xfId="1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9" fontId="20" fillId="0" borderId="0" xfId="0" applyNumberFormat="1" applyFont="1" applyAlignment="1">
      <alignment horizontal="center" vertical="center" wrapText="1"/>
    </xf>
    <xf numFmtId="10" fontId="0" fillId="0" borderId="0" xfId="0" applyNumberFormat="1" applyBorder="1"/>
    <xf numFmtId="9" fontId="2" fillId="0" borderId="0" xfId="1" applyNumberFormat="1" applyFont="1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9" fontId="10" fillId="0" borderId="0" xfId="1" applyFont="1"/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9" fontId="0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vertical="justify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horizontal="left" vertical="top"/>
    </xf>
    <xf numFmtId="0" fontId="6" fillId="0" borderId="0" xfId="0" applyFont="1" applyFill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167" fontId="9" fillId="0" borderId="1" xfId="0" applyNumberFormat="1" applyFont="1" applyBorder="1" applyAlignment="1">
      <alignment horizontal="right" vertical="center" wrapText="1"/>
    </xf>
    <xf numFmtId="167" fontId="9" fillId="0" borderId="1" xfId="0" applyNumberFormat="1" applyFont="1" applyFill="1" applyBorder="1" applyAlignment="1">
      <alignment horizontal="right" vertical="center" wrapText="1"/>
    </xf>
    <xf numFmtId="9" fontId="27" fillId="0" borderId="0" xfId="0" applyNumberFormat="1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164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9" fontId="10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Fill="1" applyBorder="1" applyAlignment="1">
      <alignment horizontal="right" vertical="center" wrapText="1"/>
    </xf>
    <xf numFmtId="9" fontId="18" fillId="0" borderId="3" xfId="1" applyFont="1" applyBorder="1" applyAlignment="1">
      <alignment vertical="center"/>
    </xf>
    <xf numFmtId="0" fontId="9" fillId="3" borderId="0" xfId="0" applyFont="1" applyFill="1" applyBorder="1"/>
    <xf numFmtId="0" fontId="10" fillId="3" borderId="0" xfId="0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right" vertical="center" wrapText="1"/>
    </xf>
    <xf numFmtId="164" fontId="14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9" fillId="0" borderId="0" xfId="1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justify"/>
    </xf>
    <xf numFmtId="164" fontId="8" fillId="6" borderId="7" xfId="0" applyNumberFormat="1" applyFont="1" applyFill="1" applyBorder="1" applyAlignment="1">
      <alignment horizontal="right" vertical="center" wrapText="1"/>
    </xf>
    <xf numFmtId="164" fontId="8" fillId="6" borderId="3" xfId="0" applyNumberFormat="1" applyFont="1" applyFill="1" applyBorder="1" applyAlignment="1">
      <alignment horizontal="right" vertical="center" wrapText="1"/>
    </xf>
    <xf numFmtId="164" fontId="8" fillId="6" borderId="1" xfId="0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D34"/>
  <sheetViews>
    <sheetView tabSelected="1" zoomScale="80" zoomScaleNormal="80" zoomScaleSheetLayoutView="100" workbookViewId="0">
      <selection activeCell="A5" sqref="A5:U5"/>
    </sheetView>
  </sheetViews>
  <sheetFormatPr baseColWidth="10" defaultColWidth="11.5703125" defaultRowHeight="15" x14ac:dyDescent="0.3"/>
  <cols>
    <col min="1" max="1" width="4.7109375" style="16" customWidth="1"/>
    <col min="2" max="2" width="23.42578125" style="16" customWidth="1"/>
    <col min="3" max="3" width="19.5703125" style="16" customWidth="1"/>
    <col min="4" max="4" width="31.140625" style="16" customWidth="1"/>
    <col min="5" max="5" width="2.28515625" style="16" bestFit="1" customWidth="1"/>
    <col min="6" max="6" width="2.140625" style="16" bestFit="1" customWidth="1"/>
    <col min="7" max="7" width="2.5703125" style="16" bestFit="1" customWidth="1"/>
    <col min="8" max="8" width="2.28515625" style="16" bestFit="1" customWidth="1"/>
    <col min="9" max="9" width="2.5703125" style="16" bestFit="1" customWidth="1"/>
    <col min="10" max="11" width="2.42578125" style="16" customWidth="1"/>
    <col min="12" max="13" width="2.28515625" style="16" bestFit="1" customWidth="1"/>
    <col min="14" max="14" width="2.42578125" style="16" bestFit="1" customWidth="1"/>
    <col min="15" max="16" width="2.28515625" style="16" bestFit="1" customWidth="1"/>
    <col min="17" max="17" width="23.28515625" style="16" customWidth="1"/>
    <col min="18" max="18" width="18.85546875" style="16" customWidth="1"/>
    <col min="19" max="19" width="7.7109375" style="16" customWidth="1"/>
    <col min="20" max="20" width="12.28515625" style="16" customWidth="1"/>
    <col min="21" max="21" width="13.28515625" style="16" customWidth="1"/>
    <col min="22" max="22" width="0.28515625" style="16" customWidth="1"/>
    <col min="23" max="23" width="9.7109375" style="16" hidden="1" customWidth="1"/>
    <col min="24" max="24" width="26.28515625" style="16" hidden="1" customWidth="1"/>
    <col min="25" max="25" width="10.28515625" style="16" customWidth="1"/>
    <col min="26" max="27" width="11.5703125" style="16"/>
    <col min="28" max="28" width="15.28515625" style="16" customWidth="1"/>
    <col min="29" max="16384" width="11.5703125" style="16"/>
  </cols>
  <sheetData>
    <row r="1" spans="1:30" s="15" customFormat="1" ht="19.5" x14ac:dyDescent="0.4">
      <c r="A1" s="139" t="s">
        <v>136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30" s="15" customFormat="1" ht="19.5" x14ac:dyDescent="0.4">
      <c r="A2" s="139" t="s">
        <v>135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30" s="73" customFormat="1" ht="19.5" x14ac:dyDescent="0.4">
      <c r="A3" s="133" t="s">
        <v>193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30" s="73" customFormat="1" ht="15.75" customHeight="1" x14ac:dyDescent="0.4">
      <c r="A4" s="133" t="s">
        <v>210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30" s="73" customFormat="1" ht="16.899999999999999" customHeight="1" x14ac:dyDescent="0.4">
      <c r="A5" s="133" t="s">
        <v>85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</row>
    <row r="6" spans="1:30" s="73" customFormat="1" ht="6.6" customHeight="1" x14ac:dyDescent="0.4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</row>
    <row r="7" spans="1:30" x14ac:dyDescent="0.3">
      <c r="A7" s="23" t="s">
        <v>141</v>
      </c>
    </row>
    <row r="8" spans="1:30" ht="16.5" x14ac:dyDescent="0.35">
      <c r="A8" s="23" t="s">
        <v>142</v>
      </c>
    </row>
    <row r="9" spans="1:30" x14ac:dyDescent="0.3">
      <c r="A9" s="23" t="s">
        <v>143</v>
      </c>
    </row>
    <row r="10" spans="1:30" ht="6.6" customHeight="1" x14ac:dyDescent="0.3"/>
    <row r="11" spans="1:30" s="22" customFormat="1" ht="16.899999999999999" customHeight="1" x14ac:dyDescent="0.2">
      <c r="A11" s="134" t="s">
        <v>14</v>
      </c>
      <c r="B11" s="135" t="s">
        <v>25</v>
      </c>
      <c r="C11" s="135" t="s">
        <v>26</v>
      </c>
      <c r="D11" s="135" t="s">
        <v>0</v>
      </c>
      <c r="E11" s="135" t="s">
        <v>15</v>
      </c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 t="s">
        <v>10</v>
      </c>
      <c r="R11" s="135" t="s">
        <v>11</v>
      </c>
      <c r="S11" s="134" t="s">
        <v>12</v>
      </c>
      <c r="T11" s="134"/>
      <c r="U11" s="134"/>
      <c r="W11" s="140" t="s">
        <v>89</v>
      </c>
      <c r="X11" s="140" t="s">
        <v>75</v>
      </c>
    </row>
    <row r="12" spans="1:30" s="19" customFormat="1" ht="16.5" x14ac:dyDescent="0.2">
      <c r="A12" s="134"/>
      <c r="B12" s="135"/>
      <c r="C12" s="135"/>
      <c r="D12" s="135"/>
      <c r="E12" s="95" t="s">
        <v>1</v>
      </c>
      <c r="F12" s="95" t="s">
        <v>2</v>
      </c>
      <c r="G12" s="95" t="s">
        <v>3</v>
      </c>
      <c r="H12" s="95" t="s">
        <v>4</v>
      </c>
      <c r="I12" s="95" t="s">
        <v>3</v>
      </c>
      <c r="J12" s="95" t="s">
        <v>5</v>
      </c>
      <c r="K12" s="95" t="s">
        <v>5</v>
      </c>
      <c r="L12" s="95" t="s">
        <v>4</v>
      </c>
      <c r="M12" s="95" t="s">
        <v>6</v>
      </c>
      <c r="N12" s="95" t="s">
        <v>7</v>
      </c>
      <c r="O12" s="95" t="s">
        <v>8</v>
      </c>
      <c r="P12" s="95" t="s">
        <v>9</v>
      </c>
      <c r="Q12" s="135"/>
      <c r="R12" s="135"/>
      <c r="S12" s="119" t="s">
        <v>27</v>
      </c>
      <c r="T12" s="119" t="s">
        <v>16</v>
      </c>
      <c r="U12" s="119" t="s">
        <v>13</v>
      </c>
      <c r="W12" s="140"/>
      <c r="X12" s="140"/>
    </row>
    <row r="13" spans="1:30" s="19" customFormat="1" ht="91.5" customHeight="1" x14ac:dyDescent="0.2">
      <c r="A13" s="138" t="s">
        <v>144</v>
      </c>
      <c r="B13" s="136" t="s">
        <v>56</v>
      </c>
      <c r="C13" s="137" t="s">
        <v>62</v>
      </c>
      <c r="D13" s="115" t="s">
        <v>60</v>
      </c>
      <c r="E13" s="25" t="s">
        <v>18</v>
      </c>
      <c r="F13" s="25" t="s">
        <v>18</v>
      </c>
      <c r="G13" s="25" t="s">
        <v>18</v>
      </c>
      <c r="H13" s="25" t="s">
        <v>18</v>
      </c>
      <c r="I13" s="25" t="s">
        <v>18</v>
      </c>
      <c r="J13" s="25" t="s">
        <v>18</v>
      </c>
      <c r="K13" s="25" t="s">
        <v>18</v>
      </c>
      <c r="L13" s="25" t="s">
        <v>18</v>
      </c>
      <c r="M13" s="25" t="s">
        <v>18</v>
      </c>
      <c r="N13" s="25" t="s">
        <v>18</v>
      </c>
      <c r="O13" s="25" t="s">
        <v>18</v>
      </c>
      <c r="P13" s="25" t="s">
        <v>18</v>
      </c>
      <c r="Q13" s="115" t="s">
        <v>57</v>
      </c>
      <c r="R13" s="115" t="s">
        <v>58</v>
      </c>
      <c r="S13" s="115" t="s">
        <v>29</v>
      </c>
      <c r="T13" s="27">
        <f>2*4*60*12</f>
        <v>5760</v>
      </c>
      <c r="U13" s="26">
        <f t="shared" ref="U13" si="0">T13</f>
        <v>5760</v>
      </c>
      <c r="W13" s="43">
        <v>1</v>
      </c>
      <c r="X13" s="40" t="s">
        <v>90</v>
      </c>
      <c r="Z13" s="19">
        <f>2*4*12</f>
        <v>96</v>
      </c>
    </row>
    <row r="14" spans="1:30" s="19" customFormat="1" ht="144" customHeight="1" x14ac:dyDescent="0.2">
      <c r="A14" s="138"/>
      <c r="B14" s="136"/>
      <c r="C14" s="137"/>
      <c r="D14" s="115" t="s">
        <v>209</v>
      </c>
      <c r="E14" s="25"/>
      <c r="F14" s="25"/>
      <c r="G14" s="25"/>
      <c r="H14" s="25"/>
      <c r="I14" s="25" t="s">
        <v>18</v>
      </c>
      <c r="J14" s="25"/>
      <c r="K14" s="25"/>
      <c r="L14" s="25"/>
      <c r="M14" s="25" t="s">
        <v>18</v>
      </c>
      <c r="N14" s="25"/>
      <c r="O14" s="25"/>
      <c r="P14" s="25"/>
      <c r="Q14" s="115" t="s">
        <v>111</v>
      </c>
      <c r="R14" s="115" t="s">
        <v>59</v>
      </c>
      <c r="S14" s="115" t="s">
        <v>29</v>
      </c>
      <c r="T14" s="27">
        <f>(10*3*4*60)+($AC$14*4)</f>
        <v>8880</v>
      </c>
      <c r="U14" s="26">
        <f>T14</f>
        <v>8880</v>
      </c>
      <c r="W14" s="43">
        <v>1</v>
      </c>
      <c r="X14" s="40" t="s">
        <v>91</v>
      </c>
      <c r="Z14" s="41">
        <f>65+25+55+40+25</f>
        <v>210</v>
      </c>
      <c r="AA14" s="41">
        <f>Z14*2</f>
        <v>420</v>
      </c>
      <c r="AB14" s="41">
        <f>AA14/35</f>
        <v>12</v>
      </c>
      <c r="AC14" s="42">
        <f>AB14*35</f>
        <v>420</v>
      </c>
      <c r="AD14" s="41" t="s">
        <v>30</v>
      </c>
    </row>
    <row r="15" spans="1:30" s="19" customFormat="1" ht="183" customHeight="1" x14ac:dyDescent="0.2">
      <c r="A15" s="138"/>
      <c r="B15" s="136"/>
      <c r="C15" s="137"/>
      <c r="D15" s="115" t="s">
        <v>194</v>
      </c>
      <c r="E15" s="25"/>
      <c r="F15" s="25"/>
      <c r="G15" s="25"/>
      <c r="H15" s="25"/>
      <c r="I15" s="25" t="s">
        <v>18</v>
      </c>
      <c r="J15" s="25"/>
      <c r="K15" s="25"/>
      <c r="L15" s="25"/>
      <c r="M15" s="25" t="s">
        <v>18</v>
      </c>
      <c r="N15" s="25"/>
      <c r="O15" s="25"/>
      <c r="P15" s="25"/>
      <c r="Q15" s="115" t="s">
        <v>113</v>
      </c>
      <c r="R15" s="115" t="s">
        <v>187</v>
      </c>
      <c r="S15" s="115" t="s">
        <v>29</v>
      </c>
      <c r="T15" s="27">
        <f>(20*3*6*60)+($AC$14*2)</f>
        <v>22440</v>
      </c>
      <c r="U15" s="26">
        <f>T15</f>
        <v>22440</v>
      </c>
      <c r="W15" s="43">
        <v>1</v>
      </c>
      <c r="X15" s="40" t="s">
        <v>92</v>
      </c>
    </row>
    <row r="16" spans="1:30" s="19" customFormat="1" ht="88.5" customHeight="1" x14ac:dyDescent="0.2">
      <c r="A16" s="136" t="s">
        <v>145</v>
      </c>
      <c r="B16" s="136" t="s">
        <v>61</v>
      </c>
      <c r="C16" s="137" t="s">
        <v>33</v>
      </c>
      <c r="D16" s="115" t="s">
        <v>63</v>
      </c>
      <c r="E16" s="25"/>
      <c r="F16" s="25" t="s">
        <v>18</v>
      </c>
      <c r="G16" s="25" t="s">
        <v>18</v>
      </c>
      <c r="H16" s="25" t="s">
        <v>18</v>
      </c>
      <c r="I16" s="25" t="s">
        <v>18</v>
      </c>
      <c r="J16" s="25"/>
      <c r="K16" s="25"/>
      <c r="L16" s="25"/>
      <c r="M16" s="25"/>
      <c r="N16" s="25"/>
      <c r="O16" s="25"/>
      <c r="P16" s="25"/>
      <c r="Q16" s="115" t="s">
        <v>57</v>
      </c>
      <c r="R16" s="115" t="s">
        <v>58</v>
      </c>
      <c r="S16" s="115" t="s">
        <v>28</v>
      </c>
      <c r="T16" s="27">
        <f>2*4*60*3</f>
        <v>1440</v>
      </c>
      <c r="U16" s="26">
        <f>T16</f>
        <v>1440</v>
      </c>
      <c r="W16" s="43">
        <v>1</v>
      </c>
      <c r="X16" s="40" t="s">
        <v>93</v>
      </c>
    </row>
    <row r="17" spans="1:30" s="19" customFormat="1" ht="135.6" customHeight="1" x14ac:dyDescent="0.2">
      <c r="A17" s="136"/>
      <c r="B17" s="136"/>
      <c r="C17" s="137"/>
      <c r="D17" s="115" t="s">
        <v>112</v>
      </c>
      <c r="E17" s="25"/>
      <c r="F17" s="25" t="s">
        <v>18</v>
      </c>
      <c r="G17" s="25" t="s">
        <v>18</v>
      </c>
      <c r="H17" s="25" t="s">
        <v>18</v>
      </c>
      <c r="I17" s="25" t="s">
        <v>18</v>
      </c>
      <c r="J17" s="25"/>
      <c r="K17" s="25"/>
      <c r="L17" s="25"/>
      <c r="M17" s="25"/>
      <c r="N17" s="25"/>
      <c r="O17" s="25"/>
      <c r="P17" s="25"/>
      <c r="Q17" s="115" t="s">
        <v>114</v>
      </c>
      <c r="R17" s="115" t="s">
        <v>31</v>
      </c>
      <c r="S17" s="115" t="s">
        <v>28</v>
      </c>
      <c r="T17" s="27">
        <f>2*4*60*3</f>
        <v>1440</v>
      </c>
      <c r="U17" s="26">
        <f>T17</f>
        <v>1440</v>
      </c>
      <c r="Z17" s="28">
        <f>65+25+55</f>
        <v>145</v>
      </c>
      <c r="AA17" s="43">
        <v>1</v>
      </c>
      <c r="AB17" s="94" t="s">
        <v>94</v>
      </c>
      <c r="AC17" s="29">
        <f>Z17*35</f>
        <v>5075</v>
      </c>
      <c r="AD17" s="28" t="s">
        <v>36</v>
      </c>
    </row>
    <row r="18" spans="1:30" s="20" customFormat="1" ht="19.5" x14ac:dyDescent="0.35">
      <c r="A18" s="40"/>
      <c r="B18" s="132" t="s">
        <v>20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07"/>
      <c r="T18" s="87"/>
      <c r="U18" s="87">
        <f>SUM(U13:U17)</f>
        <v>39960</v>
      </c>
      <c r="W18" s="65">
        <f>W20/W19</f>
        <v>0.97000000000000008</v>
      </c>
    </row>
    <row r="19" spans="1:30" s="19" customFormat="1" x14ac:dyDescent="0.2">
      <c r="W19" s="19">
        <v>6</v>
      </c>
    </row>
    <row r="20" spans="1:30" x14ac:dyDescent="0.3">
      <c r="B20" s="17"/>
      <c r="C20" s="17"/>
      <c r="D20" s="17"/>
      <c r="W20" s="16">
        <v>5.82</v>
      </c>
    </row>
    <row r="21" spans="1:30" x14ac:dyDescent="0.3">
      <c r="B21" s="17"/>
      <c r="C21" s="17"/>
      <c r="D21" s="17"/>
    </row>
    <row r="22" spans="1:30" x14ac:dyDescent="0.3">
      <c r="B22" s="17"/>
      <c r="C22" s="17"/>
      <c r="D22" s="17"/>
    </row>
    <row r="23" spans="1:30" x14ac:dyDescent="0.3">
      <c r="B23" s="17"/>
      <c r="C23" s="17"/>
      <c r="D23" s="17"/>
    </row>
    <row r="24" spans="1:30" s="18" customFormat="1" x14ac:dyDescent="0.2"/>
    <row r="25" spans="1:30" s="18" customFormat="1" x14ac:dyDescent="0.2"/>
    <row r="26" spans="1:30" s="18" customFormat="1" x14ac:dyDescent="0.2"/>
    <row r="27" spans="1:30" s="18" customFormat="1" x14ac:dyDescent="0.2"/>
    <row r="28" spans="1:30" s="18" customFormat="1" x14ac:dyDescent="0.2"/>
    <row r="29" spans="1:30" s="18" customFormat="1" x14ac:dyDescent="0.2"/>
    <row r="30" spans="1:30" s="18" customFormat="1" x14ac:dyDescent="0.2"/>
    <row r="31" spans="1:30" s="18" customFormat="1" x14ac:dyDescent="0.2"/>
    <row r="32" spans="1:30" s="18" customFormat="1" x14ac:dyDescent="0.2"/>
    <row r="33" s="18" customFormat="1" x14ac:dyDescent="0.2"/>
    <row r="34" s="18" customFormat="1" x14ac:dyDescent="0.2"/>
  </sheetData>
  <mergeCells count="22">
    <mergeCell ref="A1:U1"/>
    <mergeCell ref="X11:X12"/>
    <mergeCell ref="A5:U5"/>
    <mergeCell ref="Q11:Q12"/>
    <mergeCell ref="R11:R12"/>
    <mergeCell ref="W11:W12"/>
    <mergeCell ref="A2:U2"/>
    <mergeCell ref="B18:R18"/>
    <mergeCell ref="A3:U3"/>
    <mergeCell ref="A4:U4"/>
    <mergeCell ref="S11:U11"/>
    <mergeCell ref="D11:D12"/>
    <mergeCell ref="E11:P11"/>
    <mergeCell ref="B16:B17"/>
    <mergeCell ref="C16:C17"/>
    <mergeCell ref="B11:B12"/>
    <mergeCell ref="C11:C12"/>
    <mergeCell ref="A16:A17"/>
    <mergeCell ref="A11:A12"/>
    <mergeCell ref="A13:A15"/>
    <mergeCell ref="B13:B15"/>
    <mergeCell ref="C13:C15"/>
  </mergeCells>
  <phoneticPr fontId="0" type="noConversion"/>
  <printOptions horizontalCentered="1"/>
  <pageMargins left="0.39370078740157483" right="0.19685039370078741" top="0.59055118110236227" bottom="0.39370078740157483" header="0" footer="0"/>
  <pageSetup paperSize="14" scale="8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33"/>
  </sheetPr>
  <dimension ref="A1:X17"/>
  <sheetViews>
    <sheetView zoomScale="80" zoomScaleNormal="80" workbookViewId="0">
      <selection activeCell="R13" sqref="R13"/>
    </sheetView>
  </sheetViews>
  <sheetFormatPr baseColWidth="10" defaultRowHeight="12.75" x14ac:dyDescent="0.2"/>
  <cols>
    <col min="1" max="1" width="5" style="8" customWidth="1"/>
    <col min="2" max="2" width="24.7109375" style="6" customWidth="1"/>
    <col min="3" max="3" width="15.85546875" style="7" customWidth="1"/>
    <col min="4" max="4" width="26.5703125" style="7" customWidth="1"/>
    <col min="5" max="16" width="2.5703125" style="7" customWidth="1"/>
    <col min="17" max="17" width="17.7109375" style="8" customWidth="1"/>
    <col min="18" max="18" width="23.7109375" style="7" customWidth="1"/>
    <col min="19" max="19" width="7.7109375" style="8" customWidth="1"/>
    <col min="20" max="20" width="11.7109375" style="8" customWidth="1"/>
    <col min="21" max="21" width="12.7109375" style="8" customWidth="1"/>
    <col min="22" max="22" width="1" customWidth="1"/>
    <col min="23" max="23" width="9.7109375" hidden="1" customWidth="1"/>
    <col min="24" max="24" width="26.28515625" hidden="1" customWidth="1"/>
  </cols>
  <sheetData>
    <row r="1" spans="1:24" s="2" customFormat="1" ht="19.5" x14ac:dyDescent="0.25">
      <c r="A1" s="139" t="str">
        <f>Protec.ycontrol!A1:U1</f>
        <v>UNIVERSIDAD DE SAN CARLOS DE GUATEMALA / CENTRO DE ESTUDIOS CONSERVACIONISTAS -USAC/CECON-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24" s="2" customFormat="1" ht="19.5" x14ac:dyDescent="0.25">
      <c r="A2" s="139" t="str">
        <f>Protec.ycontrol!A2:U2</f>
        <v>CONSEJO NACIONAL DE AREA PROTEGIDAS -CONAP-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4" s="81" customFormat="1" ht="19.5" x14ac:dyDescent="0.25">
      <c r="A3" s="133" t="str">
        <f>Protec.ycontrol!A3:U3</f>
        <v>PLAN OPERATIVO ANUAL 2021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4" s="81" customFormat="1" ht="19.5" x14ac:dyDescent="0.25">
      <c r="A4" s="133" t="s">
        <v>23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24" s="81" customFormat="1" ht="17.45" customHeight="1" x14ac:dyDescent="0.25">
      <c r="A5" s="133" t="s">
        <v>86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</row>
    <row r="6" spans="1:24" ht="15" x14ac:dyDescent="0.3">
      <c r="A6" s="23" t="s">
        <v>141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4" ht="16.5" x14ac:dyDescent="0.35">
      <c r="A7" s="16" t="s">
        <v>146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4" ht="15" x14ac:dyDescent="0.3">
      <c r="A8" s="16" t="s">
        <v>147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4" ht="4.9000000000000004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4" s="3" customFormat="1" ht="16.5" x14ac:dyDescent="0.2">
      <c r="A10" s="142" t="s">
        <v>14</v>
      </c>
      <c r="B10" s="141" t="s">
        <v>25</v>
      </c>
      <c r="C10" s="141" t="s">
        <v>26</v>
      </c>
      <c r="D10" s="141" t="s">
        <v>0</v>
      </c>
      <c r="E10" s="141" t="s">
        <v>15</v>
      </c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 t="s">
        <v>10</v>
      </c>
      <c r="R10" s="141" t="s">
        <v>11</v>
      </c>
      <c r="S10" s="143" t="s">
        <v>12</v>
      </c>
      <c r="T10" s="143"/>
      <c r="U10" s="143"/>
      <c r="W10" s="140" t="s">
        <v>89</v>
      </c>
      <c r="X10" s="140" t="s">
        <v>75</v>
      </c>
    </row>
    <row r="11" spans="1:24" s="4" customFormat="1" ht="16.5" x14ac:dyDescent="0.2">
      <c r="A11" s="142"/>
      <c r="B11" s="141"/>
      <c r="C11" s="141"/>
      <c r="D11" s="141"/>
      <c r="E11" s="97" t="s">
        <v>1</v>
      </c>
      <c r="F11" s="97" t="s">
        <v>2</v>
      </c>
      <c r="G11" s="97" t="s">
        <v>3</v>
      </c>
      <c r="H11" s="97" t="s">
        <v>4</v>
      </c>
      <c r="I11" s="97" t="s">
        <v>3</v>
      </c>
      <c r="J11" s="97" t="s">
        <v>5</v>
      </c>
      <c r="K11" s="97" t="s">
        <v>5</v>
      </c>
      <c r="L11" s="97" t="s">
        <v>4</v>
      </c>
      <c r="M11" s="97" t="s">
        <v>6</v>
      </c>
      <c r="N11" s="97" t="s">
        <v>7</v>
      </c>
      <c r="O11" s="97" t="s">
        <v>8</v>
      </c>
      <c r="P11" s="97" t="s">
        <v>9</v>
      </c>
      <c r="Q11" s="141"/>
      <c r="R11" s="141"/>
      <c r="S11" s="118" t="s">
        <v>27</v>
      </c>
      <c r="T11" s="116" t="s">
        <v>16</v>
      </c>
      <c r="U11" s="116" t="s">
        <v>13</v>
      </c>
      <c r="W11" s="140"/>
      <c r="X11" s="140"/>
    </row>
    <row r="12" spans="1:24" s="1" customFormat="1" ht="93.6" customHeight="1" x14ac:dyDescent="0.2">
      <c r="A12" s="144" t="s">
        <v>148</v>
      </c>
      <c r="B12" s="146" t="s">
        <v>32</v>
      </c>
      <c r="C12" s="85" t="s">
        <v>189</v>
      </c>
      <c r="D12" s="148" t="s">
        <v>95</v>
      </c>
      <c r="E12" s="79"/>
      <c r="F12" s="79" t="s">
        <v>18</v>
      </c>
      <c r="G12" s="79" t="s">
        <v>18</v>
      </c>
      <c r="H12" s="120" t="s">
        <v>18</v>
      </c>
      <c r="I12" s="120" t="s">
        <v>18</v>
      </c>
      <c r="J12" s="79"/>
      <c r="K12" s="79"/>
      <c r="L12" s="78"/>
      <c r="M12" s="79"/>
      <c r="N12" s="78"/>
      <c r="O12" s="79"/>
      <c r="P12" s="79"/>
      <c r="Q12" s="146" t="s">
        <v>64</v>
      </c>
      <c r="R12" s="85" t="s">
        <v>191</v>
      </c>
      <c r="S12" s="117" t="s">
        <v>28</v>
      </c>
      <c r="T12" s="26">
        <v>250</v>
      </c>
      <c r="U12" s="26">
        <f>T12*4</f>
        <v>1000</v>
      </c>
      <c r="W12" s="44">
        <v>0</v>
      </c>
      <c r="X12" s="40" t="s">
        <v>96</v>
      </c>
    </row>
    <row r="13" spans="1:24" s="1" customFormat="1" ht="117.75" customHeight="1" x14ac:dyDescent="0.2">
      <c r="A13" s="145"/>
      <c r="B13" s="147"/>
      <c r="C13" s="124" t="s">
        <v>188</v>
      </c>
      <c r="D13" s="149"/>
      <c r="E13" s="79" t="s">
        <v>18</v>
      </c>
      <c r="F13" s="79" t="s">
        <v>18</v>
      </c>
      <c r="G13" s="79" t="s">
        <v>18</v>
      </c>
      <c r="H13" s="120" t="s">
        <v>18</v>
      </c>
      <c r="I13" s="120"/>
      <c r="J13" s="79"/>
      <c r="K13" s="79"/>
      <c r="L13" s="78"/>
      <c r="M13" s="79"/>
      <c r="N13" s="78"/>
      <c r="O13" s="79"/>
      <c r="P13" s="79"/>
      <c r="Q13" s="147"/>
      <c r="R13" s="124" t="s">
        <v>190</v>
      </c>
      <c r="S13" s="125" t="s">
        <v>28</v>
      </c>
      <c r="T13" s="26">
        <v>250</v>
      </c>
      <c r="U13" s="26">
        <f>T13*4</f>
        <v>1000</v>
      </c>
      <c r="W13" s="126"/>
      <c r="X13" s="20"/>
    </row>
    <row r="14" spans="1:24" s="1" customFormat="1" ht="22.15" customHeight="1" x14ac:dyDescent="0.2">
      <c r="A14" s="40"/>
      <c r="B14" s="132" t="s">
        <v>20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07"/>
      <c r="T14" s="121"/>
      <c r="U14" s="122">
        <f>SUM(U12:U13)</f>
        <v>2000</v>
      </c>
    </row>
    <row r="15" spans="1:24" s="1" customFormat="1" ht="36" customHeight="1" x14ac:dyDescent="0.2">
      <c r="A15" s="12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  <c r="U15" s="10"/>
    </row>
    <row r="16" spans="1:24" s="1" customFormat="1" ht="36" customHeight="1" x14ac:dyDescent="0.2">
      <c r="A16" s="12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1"/>
      <c r="U16" s="10"/>
    </row>
    <row r="17" spans="2:21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</sheetData>
  <mergeCells count="20">
    <mergeCell ref="B14:R14"/>
    <mergeCell ref="A1:U1"/>
    <mergeCell ref="A3:U3"/>
    <mergeCell ref="A5:U5"/>
    <mergeCell ref="A10:A11"/>
    <mergeCell ref="E10:P10"/>
    <mergeCell ref="S10:U10"/>
    <mergeCell ref="Q10:Q11"/>
    <mergeCell ref="R10:R11"/>
    <mergeCell ref="C10:C11"/>
    <mergeCell ref="A2:U2"/>
    <mergeCell ref="A12:A13"/>
    <mergeCell ref="B12:B13"/>
    <mergeCell ref="D12:D13"/>
    <mergeCell ref="Q12:Q13"/>
    <mergeCell ref="W10:W11"/>
    <mergeCell ref="X10:X11"/>
    <mergeCell ref="D10:D11"/>
    <mergeCell ref="B10:B11"/>
    <mergeCell ref="A4:U4"/>
  </mergeCells>
  <phoneticPr fontId="0" type="noConversion"/>
  <pageMargins left="0.59055118110236227" right="0.19685039370078741" top="0.78740157480314965" bottom="0.19685039370078741" header="0" footer="0"/>
  <pageSetup paperSize="14" scale="85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1"/>
  <sheetViews>
    <sheetView topLeftCell="A15" zoomScale="80" zoomScaleNormal="80" workbookViewId="0">
      <selection activeCell="Z15" sqref="Z15:AB15"/>
    </sheetView>
  </sheetViews>
  <sheetFormatPr baseColWidth="10" defaultRowHeight="12.75" x14ac:dyDescent="0.2"/>
  <cols>
    <col min="1" max="1" width="4.28515625" style="8" customWidth="1"/>
    <col min="2" max="2" width="23.28515625" style="6" customWidth="1"/>
    <col min="3" max="3" width="18.7109375" style="7" customWidth="1"/>
    <col min="4" max="4" width="37" style="7" customWidth="1"/>
    <col min="5" max="16" width="2.5703125" style="7" customWidth="1"/>
    <col min="17" max="17" width="20.85546875" style="8" customWidth="1"/>
    <col min="18" max="18" width="15.42578125" style="7" customWidth="1"/>
    <col min="19" max="19" width="3.7109375" style="8" bestFit="1" customWidth="1"/>
    <col min="20" max="21" width="13.7109375" style="8" customWidth="1"/>
    <col min="22" max="22" width="0.28515625" customWidth="1"/>
    <col min="23" max="23" width="8.28515625" hidden="1" customWidth="1"/>
    <col min="24" max="24" width="27.140625" hidden="1" customWidth="1"/>
  </cols>
  <sheetData>
    <row r="1" spans="1:28" s="2" customFormat="1" ht="19.5" x14ac:dyDescent="0.25">
      <c r="A1" s="139" t="str">
        <f>Protec.ycontrol!A1:U1</f>
        <v>UNIVERSIDAD DE SAN CARLOS DE GUATEMALA / CENTRO DE ESTUDIOS CONSERVACIONISTAS -USAC/CECON-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28" s="2" customFormat="1" ht="19.5" x14ac:dyDescent="0.25">
      <c r="A2" s="139" t="str">
        <f>Protec.ycontrol!A2:U2</f>
        <v>CONSEJO NACIONAL DE AREA PROTEGIDAS -CONAP-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8" s="81" customFormat="1" ht="19.5" x14ac:dyDescent="0.25">
      <c r="A3" s="133" t="str">
        <f>Protec.ycontrol!A3:U3</f>
        <v>PLAN OPERATIVO ANUAL 2021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8" s="81" customFormat="1" ht="15.75" customHeight="1" x14ac:dyDescent="0.25">
      <c r="A4" s="133" t="s">
        <v>23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28" s="81" customFormat="1" ht="15.75" customHeight="1" x14ac:dyDescent="0.25">
      <c r="A5" s="133" t="s">
        <v>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</row>
    <row r="6" spans="1:28" s="2" customFormat="1" ht="4.1500000000000004" customHeight="1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28" s="2" customFormat="1" ht="16.5" x14ac:dyDescent="0.3">
      <c r="A7" s="23" t="s">
        <v>141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8" ht="16.5" x14ac:dyDescent="0.35">
      <c r="A8" s="16" t="s">
        <v>150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8" ht="15" x14ac:dyDescent="0.3">
      <c r="A9" s="16" t="s">
        <v>149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8" ht="5.45" customHeight="1" thickBot="1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8" ht="16.149999999999999" customHeight="1" x14ac:dyDescent="0.2">
      <c r="A11" s="142" t="s">
        <v>14</v>
      </c>
      <c r="B11" s="141" t="s">
        <v>25</v>
      </c>
      <c r="C11" s="141" t="s">
        <v>26</v>
      </c>
      <c r="D11" s="141" t="s">
        <v>0</v>
      </c>
      <c r="E11" s="141" t="s">
        <v>15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 t="s">
        <v>10</v>
      </c>
      <c r="R11" s="141" t="s">
        <v>11</v>
      </c>
      <c r="S11" s="143" t="s">
        <v>12</v>
      </c>
      <c r="T11" s="143"/>
      <c r="U11" s="143"/>
      <c r="W11" s="151" t="s">
        <v>74</v>
      </c>
      <c r="X11" s="151" t="s">
        <v>75</v>
      </c>
    </row>
    <row r="12" spans="1:28" s="3" customFormat="1" ht="18.600000000000001" customHeight="1" x14ac:dyDescent="0.2">
      <c r="A12" s="142"/>
      <c r="B12" s="141"/>
      <c r="C12" s="141"/>
      <c r="D12" s="141"/>
      <c r="E12" s="100" t="s">
        <v>1</v>
      </c>
      <c r="F12" s="100" t="s">
        <v>2</v>
      </c>
      <c r="G12" s="100" t="s">
        <v>3</v>
      </c>
      <c r="H12" s="100" t="s">
        <v>4</v>
      </c>
      <c r="I12" s="100" t="s">
        <v>3</v>
      </c>
      <c r="J12" s="100" t="s">
        <v>5</v>
      </c>
      <c r="K12" s="100" t="s">
        <v>5</v>
      </c>
      <c r="L12" s="100" t="s">
        <v>4</v>
      </c>
      <c r="M12" s="100" t="s">
        <v>6</v>
      </c>
      <c r="N12" s="100" t="s">
        <v>7</v>
      </c>
      <c r="O12" s="100" t="s">
        <v>8</v>
      </c>
      <c r="P12" s="100" t="s">
        <v>9</v>
      </c>
      <c r="Q12" s="141"/>
      <c r="R12" s="141"/>
      <c r="S12" s="98" t="s">
        <v>38</v>
      </c>
      <c r="T12" s="99" t="s">
        <v>16</v>
      </c>
      <c r="U12" s="99" t="s">
        <v>13</v>
      </c>
      <c r="W12" s="140"/>
      <c r="X12" s="140"/>
    </row>
    <row r="13" spans="1:28" s="33" customFormat="1" ht="150" x14ac:dyDescent="0.2">
      <c r="A13" s="92" t="s">
        <v>151</v>
      </c>
      <c r="B13" s="91" t="s">
        <v>55</v>
      </c>
      <c r="C13" s="93" t="s">
        <v>45</v>
      </c>
      <c r="D13" s="85" t="s">
        <v>46</v>
      </c>
      <c r="E13" s="79"/>
      <c r="F13" s="78" t="s">
        <v>18</v>
      </c>
      <c r="G13" s="79"/>
      <c r="H13" s="78" t="s">
        <v>18</v>
      </c>
      <c r="I13" s="79"/>
      <c r="J13" s="78" t="s">
        <v>18</v>
      </c>
      <c r="K13" s="79"/>
      <c r="L13" s="78" t="s">
        <v>18</v>
      </c>
      <c r="M13" s="79"/>
      <c r="N13" s="78" t="s">
        <v>18</v>
      </c>
      <c r="O13" s="79"/>
      <c r="P13" s="78"/>
      <c r="Q13" s="91" t="s">
        <v>184</v>
      </c>
      <c r="R13" s="85" t="s">
        <v>123</v>
      </c>
      <c r="S13" s="92" t="s">
        <v>28</v>
      </c>
      <c r="T13" s="32">
        <f>100*4</f>
        <v>400</v>
      </c>
      <c r="U13" s="32">
        <f>T13</f>
        <v>400</v>
      </c>
      <c r="W13" s="54">
        <v>1</v>
      </c>
      <c r="X13" s="55" t="s">
        <v>104</v>
      </c>
    </row>
    <row r="14" spans="1:28" s="33" customFormat="1" ht="135" x14ac:dyDescent="0.2">
      <c r="A14" s="92" t="s">
        <v>152</v>
      </c>
      <c r="B14" s="91" t="s">
        <v>39</v>
      </c>
      <c r="C14" s="93" t="s">
        <v>45</v>
      </c>
      <c r="D14" s="91" t="s">
        <v>47</v>
      </c>
      <c r="E14" s="25"/>
      <c r="F14" s="25"/>
      <c r="G14" s="25" t="s">
        <v>18</v>
      </c>
      <c r="H14" s="25" t="s">
        <v>18</v>
      </c>
      <c r="I14" s="25" t="s">
        <v>18</v>
      </c>
      <c r="J14" s="25" t="s">
        <v>18</v>
      </c>
      <c r="K14" s="25" t="s">
        <v>18</v>
      </c>
      <c r="L14" s="25" t="s">
        <v>18</v>
      </c>
      <c r="M14" s="25" t="s">
        <v>18</v>
      </c>
      <c r="N14" s="25" t="s">
        <v>18</v>
      </c>
      <c r="O14" s="25"/>
      <c r="P14" s="25"/>
      <c r="Q14" s="91" t="s">
        <v>40</v>
      </c>
      <c r="R14" s="91" t="s">
        <v>124</v>
      </c>
      <c r="S14" s="92" t="s">
        <v>28</v>
      </c>
      <c r="T14" s="32">
        <v>50</v>
      </c>
      <c r="U14" s="32">
        <f>T14*12</f>
        <v>600</v>
      </c>
      <c r="W14" s="54">
        <v>1</v>
      </c>
      <c r="X14" s="55" t="s">
        <v>105</v>
      </c>
    </row>
    <row r="15" spans="1:28" s="5" customFormat="1" ht="60" customHeight="1" x14ac:dyDescent="0.2">
      <c r="A15" s="138">
        <v>3.3</v>
      </c>
      <c r="B15" s="136" t="s">
        <v>41</v>
      </c>
      <c r="C15" s="93" t="s">
        <v>49</v>
      </c>
      <c r="D15" s="91" t="s">
        <v>48</v>
      </c>
      <c r="E15" s="25" t="s">
        <v>18</v>
      </c>
      <c r="F15" s="25" t="s">
        <v>18</v>
      </c>
      <c r="G15" s="25" t="s">
        <v>18</v>
      </c>
      <c r="H15" s="25" t="s">
        <v>18</v>
      </c>
      <c r="I15" s="25" t="s">
        <v>18</v>
      </c>
      <c r="J15" s="25" t="s">
        <v>18</v>
      </c>
      <c r="K15" s="25" t="s">
        <v>18</v>
      </c>
      <c r="L15" s="25" t="s">
        <v>18</v>
      </c>
      <c r="M15" s="25" t="s">
        <v>18</v>
      </c>
      <c r="N15" s="25" t="s">
        <v>18</v>
      </c>
      <c r="O15" s="25" t="s">
        <v>18</v>
      </c>
      <c r="P15" s="25" t="s">
        <v>18</v>
      </c>
      <c r="Q15" s="91" t="s">
        <v>168</v>
      </c>
      <c r="R15" s="91" t="s">
        <v>21</v>
      </c>
      <c r="S15" s="92" t="s">
        <v>28</v>
      </c>
      <c r="T15" s="27">
        <f>(100*30*10)+(9000/2)</f>
        <v>34500</v>
      </c>
      <c r="U15" s="26">
        <f>T15*15</f>
        <v>517500</v>
      </c>
      <c r="V15" s="84">
        <v>1</v>
      </c>
      <c r="W15" s="56" t="s">
        <v>167</v>
      </c>
      <c r="X15" s="70"/>
      <c r="Z15" s="150" t="s">
        <v>169</v>
      </c>
      <c r="AA15" s="150"/>
      <c r="AB15" s="150"/>
    </row>
    <row r="16" spans="1:28" s="34" customFormat="1" ht="97.5" customHeight="1" x14ac:dyDescent="0.2">
      <c r="A16" s="138"/>
      <c r="B16" s="136"/>
      <c r="C16" s="93" t="s">
        <v>52</v>
      </c>
      <c r="D16" s="91" t="s">
        <v>172</v>
      </c>
      <c r="E16" s="25"/>
      <c r="F16" s="25"/>
      <c r="G16" s="25" t="s">
        <v>18</v>
      </c>
      <c r="H16" s="25" t="s">
        <v>18</v>
      </c>
      <c r="I16" s="25" t="s">
        <v>18</v>
      </c>
      <c r="J16" s="25" t="s">
        <v>18</v>
      </c>
      <c r="K16" s="25"/>
      <c r="L16" s="25"/>
      <c r="M16" s="25"/>
      <c r="N16" s="25"/>
      <c r="O16" s="25"/>
      <c r="P16" s="25"/>
      <c r="Q16" s="91" t="s">
        <v>42</v>
      </c>
      <c r="R16" s="91" t="s">
        <v>22</v>
      </c>
      <c r="S16" s="92" t="s">
        <v>28</v>
      </c>
      <c r="T16" s="27">
        <v>200</v>
      </c>
      <c r="U16" s="26">
        <f>T16*12</f>
        <v>2400</v>
      </c>
      <c r="W16" s="54">
        <v>0.5</v>
      </c>
      <c r="X16" s="57" t="s">
        <v>106</v>
      </c>
    </row>
    <row r="17" spans="1:24" s="33" customFormat="1" ht="122.45" customHeight="1" x14ac:dyDescent="0.2">
      <c r="A17" s="138"/>
      <c r="B17" s="136"/>
      <c r="C17" s="93" t="s">
        <v>50</v>
      </c>
      <c r="D17" s="91" t="s">
        <v>51</v>
      </c>
      <c r="E17" s="25"/>
      <c r="F17" s="25"/>
      <c r="G17" s="25" t="s">
        <v>18</v>
      </c>
      <c r="H17" s="25"/>
      <c r="I17" s="25" t="s">
        <v>18</v>
      </c>
      <c r="J17" s="25"/>
      <c r="K17" s="25" t="s">
        <v>18</v>
      </c>
      <c r="L17" s="25"/>
      <c r="M17" s="25" t="s">
        <v>18</v>
      </c>
      <c r="N17" s="25"/>
      <c r="O17" s="25" t="s">
        <v>18</v>
      </c>
      <c r="P17" s="25"/>
      <c r="Q17" s="91" t="s">
        <v>43</v>
      </c>
      <c r="R17" s="91" t="s">
        <v>44</v>
      </c>
      <c r="S17" s="92" t="s">
        <v>28</v>
      </c>
      <c r="T17" s="26">
        <f>100*4</f>
        <v>400</v>
      </c>
      <c r="U17" s="26">
        <f>T17</f>
        <v>400</v>
      </c>
      <c r="W17" s="54">
        <v>0.5</v>
      </c>
      <c r="X17" s="55" t="s">
        <v>107</v>
      </c>
    </row>
    <row r="18" spans="1:24" s="1" customFormat="1" ht="25.15" customHeight="1" x14ac:dyDescent="0.2">
      <c r="A18" s="40"/>
      <c r="B18" s="132" t="s">
        <v>20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80"/>
      <c r="U18" s="80">
        <f>SUM(U13:U17)</f>
        <v>521300</v>
      </c>
      <c r="W18" s="63">
        <f>4/5</f>
        <v>0.8</v>
      </c>
    </row>
    <row r="19" spans="1:24" ht="14.25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W19" s="54">
        <v>0.04</v>
      </c>
    </row>
    <row r="20" spans="1:24" ht="14.25" x14ac:dyDescent="0.2">
      <c r="W20" s="54">
        <v>0.05</v>
      </c>
    </row>
    <row r="21" spans="1:24" ht="16.5" x14ac:dyDescent="0.2">
      <c r="C21" s="86"/>
    </row>
  </sheetData>
  <mergeCells count="19">
    <mergeCell ref="Z15:AB15"/>
    <mergeCell ref="B18:S18"/>
    <mergeCell ref="Q11:Q12"/>
    <mergeCell ref="R11:R12"/>
    <mergeCell ref="S11:U11"/>
    <mergeCell ref="W11:W12"/>
    <mergeCell ref="X11:X12"/>
    <mergeCell ref="A15:A17"/>
    <mergeCell ref="B15:B17"/>
    <mergeCell ref="A1:U1"/>
    <mergeCell ref="A2:U2"/>
    <mergeCell ref="A3:U3"/>
    <mergeCell ref="A4:U4"/>
    <mergeCell ref="A5:U5"/>
    <mergeCell ref="A11:A12"/>
    <mergeCell ref="B11:B12"/>
    <mergeCell ref="C11:C12"/>
    <mergeCell ref="D11:D12"/>
    <mergeCell ref="E11:P11"/>
  </mergeCells>
  <pageMargins left="0.59055118110236227" right="0.19685039370078741" top="0.74803149606299213" bottom="0.74803149606299213" header="0.31496062992125984" footer="0.31496062992125984"/>
  <pageSetup paperSize="14" scale="85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Y19"/>
  <sheetViews>
    <sheetView topLeftCell="A10" zoomScale="80" zoomScaleNormal="80" workbookViewId="0">
      <selection activeCell="Q11" sqref="Q1:Q1048576"/>
    </sheetView>
  </sheetViews>
  <sheetFormatPr baseColWidth="10" defaultRowHeight="12.75" x14ac:dyDescent="0.2"/>
  <cols>
    <col min="1" max="1" width="4.42578125" style="8" customWidth="1"/>
    <col min="2" max="2" width="24.42578125" style="6" customWidth="1"/>
    <col min="3" max="3" width="19.28515625" style="7" customWidth="1"/>
    <col min="4" max="4" width="31.42578125" style="7" customWidth="1"/>
    <col min="5" max="16" width="2.5703125" style="7" customWidth="1"/>
    <col min="17" max="17" width="22.5703125" style="8" customWidth="1"/>
    <col min="18" max="18" width="17.85546875" style="7" customWidth="1"/>
    <col min="19" max="19" width="5.7109375" style="8" customWidth="1"/>
    <col min="20" max="21" width="12.85546875" style="8" customWidth="1"/>
    <col min="22" max="22" width="0.28515625" customWidth="1"/>
    <col min="23" max="23" width="11.85546875" hidden="1" customWidth="1"/>
    <col min="24" max="24" width="31.28515625" hidden="1" customWidth="1"/>
    <col min="25" max="25" width="2.85546875" customWidth="1"/>
  </cols>
  <sheetData>
    <row r="1" spans="1:24" s="21" customFormat="1" ht="19.5" x14ac:dyDescent="0.25">
      <c r="A1" s="133" t="str">
        <f>Protec.ycontrol!A1:U1</f>
        <v>UNIVERSIDAD DE SAN CARLOS DE GUATEMALA / CENTRO DE ESTUDIOS CONSERVACIONISTAS -USAC/CECON-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</row>
    <row r="2" spans="1:24" s="21" customFormat="1" ht="19.5" x14ac:dyDescent="0.25">
      <c r="A2" s="133" t="str">
        <f>Protec.ycontrol!A2:U2</f>
        <v>CONSEJO NACIONAL DE AREA PROTEGIDAS -CONAP-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</row>
    <row r="3" spans="1:24" s="21" customFormat="1" ht="19.5" x14ac:dyDescent="0.25">
      <c r="A3" s="133" t="str">
        <f>Protec.ycontrol!A3:U3</f>
        <v>PLAN OPERATIVO ANUAL 2021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4" s="21" customFormat="1" ht="15.75" customHeight="1" x14ac:dyDescent="0.25">
      <c r="A4" s="133" t="s">
        <v>23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24" s="21" customFormat="1" ht="15.75" customHeight="1" x14ac:dyDescent="0.25">
      <c r="A5" s="133" t="s">
        <v>88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</row>
    <row r="6" spans="1:24" s="77" customFormat="1" ht="6" customHeight="1" x14ac:dyDescent="0.25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</row>
    <row r="7" spans="1:24" s="21" customFormat="1" ht="16.5" x14ac:dyDescent="0.3">
      <c r="A7" s="101" t="s">
        <v>141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</row>
    <row r="8" spans="1:24" ht="16.5" x14ac:dyDescent="0.35">
      <c r="A8" s="102" t="s">
        <v>154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4" ht="15" x14ac:dyDescent="0.3">
      <c r="A9" s="102" t="s">
        <v>153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</row>
    <row r="10" spans="1:24" ht="6" customHeight="1" thickBot="1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4" ht="16.5" x14ac:dyDescent="0.2">
      <c r="A11" s="134" t="s">
        <v>14</v>
      </c>
      <c r="B11" s="135" t="s">
        <v>25</v>
      </c>
      <c r="C11" s="135" t="s">
        <v>26</v>
      </c>
      <c r="D11" s="135" t="s">
        <v>0</v>
      </c>
      <c r="E11" s="135" t="s">
        <v>15</v>
      </c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 t="s">
        <v>10</v>
      </c>
      <c r="R11" s="135" t="s">
        <v>11</v>
      </c>
      <c r="S11" s="152" t="s">
        <v>12</v>
      </c>
      <c r="T11" s="152"/>
      <c r="U11" s="152"/>
      <c r="W11" s="151" t="s">
        <v>74</v>
      </c>
      <c r="X11" s="151" t="s">
        <v>75</v>
      </c>
    </row>
    <row r="12" spans="1:24" s="3" customFormat="1" ht="16.5" x14ac:dyDescent="0.2">
      <c r="A12" s="134"/>
      <c r="B12" s="135"/>
      <c r="C12" s="135"/>
      <c r="D12" s="135"/>
      <c r="E12" s="105" t="s">
        <v>1</v>
      </c>
      <c r="F12" s="105" t="s">
        <v>2</v>
      </c>
      <c r="G12" s="105" t="s">
        <v>3</v>
      </c>
      <c r="H12" s="105" t="s">
        <v>4</v>
      </c>
      <c r="I12" s="105" t="s">
        <v>3</v>
      </c>
      <c r="J12" s="105" t="s">
        <v>5</v>
      </c>
      <c r="K12" s="105" t="s">
        <v>5</v>
      </c>
      <c r="L12" s="105" t="s">
        <v>4</v>
      </c>
      <c r="M12" s="105" t="s">
        <v>6</v>
      </c>
      <c r="N12" s="105" t="s">
        <v>7</v>
      </c>
      <c r="O12" s="105" t="s">
        <v>8</v>
      </c>
      <c r="P12" s="105" t="s">
        <v>9</v>
      </c>
      <c r="Q12" s="135"/>
      <c r="R12" s="135"/>
      <c r="S12" s="96" t="s">
        <v>38</v>
      </c>
      <c r="T12" s="106" t="s">
        <v>16</v>
      </c>
      <c r="U12" s="106" t="s">
        <v>13</v>
      </c>
      <c r="W12" s="140"/>
      <c r="X12" s="140"/>
    </row>
    <row r="13" spans="1:24" s="1" customFormat="1" ht="92.25" customHeight="1" x14ac:dyDescent="0.2">
      <c r="A13" s="138" t="s">
        <v>155</v>
      </c>
      <c r="B13" s="136" t="s">
        <v>71</v>
      </c>
      <c r="C13" s="153" t="s">
        <v>49</v>
      </c>
      <c r="D13" s="85" t="s">
        <v>173</v>
      </c>
      <c r="E13" s="78"/>
      <c r="F13" s="78" t="s">
        <v>18</v>
      </c>
      <c r="G13" s="78" t="s">
        <v>18</v>
      </c>
      <c r="H13" s="78" t="s">
        <v>18</v>
      </c>
      <c r="I13" s="78"/>
      <c r="J13" s="78" t="s">
        <v>18</v>
      </c>
      <c r="K13" s="78"/>
      <c r="L13" s="78" t="s">
        <v>18</v>
      </c>
      <c r="M13" s="78"/>
      <c r="N13" s="78" t="s">
        <v>18</v>
      </c>
      <c r="O13" s="78"/>
      <c r="P13" s="78"/>
      <c r="Q13" s="91" t="s">
        <v>69</v>
      </c>
      <c r="R13" s="85" t="s">
        <v>70</v>
      </c>
      <c r="S13" s="35" t="s">
        <v>53</v>
      </c>
      <c r="T13" s="26">
        <v>200</v>
      </c>
      <c r="U13" s="26">
        <f>T13*12</f>
        <v>2400</v>
      </c>
      <c r="W13" s="60">
        <v>0.5</v>
      </c>
      <c r="X13" s="55" t="s">
        <v>108</v>
      </c>
    </row>
    <row r="14" spans="1:24" s="1" customFormat="1" ht="152.25" customHeight="1" x14ac:dyDescent="0.2">
      <c r="A14" s="138"/>
      <c r="B14" s="136"/>
      <c r="C14" s="153"/>
      <c r="D14" s="92" t="s">
        <v>171</v>
      </c>
      <c r="E14" s="25"/>
      <c r="F14" s="25" t="s">
        <v>18</v>
      </c>
      <c r="G14" s="25" t="s">
        <v>18</v>
      </c>
      <c r="H14" s="25" t="s">
        <v>18</v>
      </c>
      <c r="I14" s="25"/>
      <c r="J14" s="25"/>
      <c r="K14" s="25"/>
      <c r="L14" s="25"/>
      <c r="M14" s="25"/>
      <c r="N14" s="25"/>
      <c r="O14" s="25"/>
      <c r="P14" s="25"/>
      <c r="Q14" s="91" t="s">
        <v>170</v>
      </c>
      <c r="R14" s="91" t="s">
        <v>58</v>
      </c>
      <c r="S14" s="91" t="s">
        <v>28</v>
      </c>
      <c r="T14" s="26">
        <f>(60*15*2)+((60*7*2)*2)+(400+450)</f>
        <v>4330</v>
      </c>
      <c r="U14" s="26">
        <f t="shared" ref="U14" si="0">T14</f>
        <v>4330</v>
      </c>
      <c r="W14" s="60"/>
      <c r="X14" s="55"/>
    </row>
    <row r="15" spans="1:24" s="1" customFormat="1" ht="62.25" customHeight="1" x14ac:dyDescent="0.2">
      <c r="A15" s="138"/>
      <c r="B15" s="136"/>
      <c r="C15" s="153"/>
      <c r="D15" s="85" t="s">
        <v>174</v>
      </c>
      <c r="E15" s="25"/>
      <c r="F15" s="25"/>
      <c r="G15" s="25"/>
      <c r="H15" s="25" t="s">
        <v>18</v>
      </c>
      <c r="I15" s="25" t="s">
        <v>18</v>
      </c>
      <c r="J15" s="25"/>
      <c r="K15" s="25"/>
      <c r="L15" s="25"/>
      <c r="M15" s="25"/>
      <c r="N15" s="25"/>
      <c r="O15" s="25"/>
      <c r="P15" s="25"/>
      <c r="Q15" s="91" t="s">
        <v>175</v>
      </c>
      <c r="R15" s="85" t="s">
        <v>125</v>
      </c>
      <c r="S15" s="35" t="s">
        <v>53</v>
      </c>
      <c r="T15" s="26">
        <v>50</v>
      </c>
      <c r="U15" s="26">
        <f>T15*12</f>
        <v>600</v>
      </c>
      <c r="W15" s="60">
        <v>0</v>
      </c>
      <c r="X15" s="55" t="s">
        <v>109</v>
      </c>
    </row>
    <row r="16" spans="1:24" s="1" customFormat="1" ht="105" x14ac:dyDescent="0.2">
      <c r="A16" s="92" t="s">
        <v>156</v>
      </c>
      <c r="B16" s="91" t="s">
        <v>157</v>
      </c>
      <c r="C16" s="153"/>
      <c r="D16" s="91" t="s">
        <v>54</v>
      </c>
      <c r="E16" s="25" t="s">
        <v>18</v>
      </c>
      <c r="F16" s="25" t="s">
        <v>18</v>
      </c>
      <c r="G16" s="25" t="s">
        <v>18</v>
      </c>
      <c r="H16" s="25" t="s">
        <v>18</v>
      </c>
      <c r="I16" s="25" t="s">
        <v>18</v>
      </c>
      <c r="J16" s="25" t="s">
        <v>18</v>
      </c>
      <c r="K16" s="25" t="s">
        <v>18</v>
      </c>
      <c r="L16" s="25" t="s">
        <v>18</v>
      </c>
      <c r="M16" s="25" t="s">
        <v>18</v>
      </c>
      <c r="N16" s="25" t="s">
        <v>18</v>
      </c>
      <c r="O16" s="25" t="s">
        <v>18</v>
      </c>
      <c r="P16" s="25" t="s">
        <v>18</v>
      </c>
      <c r="Q16" s="91" t="s">
        <v>19</v>
      </c>
      <c r="R16" s="91" t="s">
        <v>24</v>
      </c>
      <c r="S16" s="35" t="s">
        <v>53</v>
      </c>
      <c r="T16" s="26">
        <v>50</v>
      </c>
      <c r="U16" s="26">
        <f>T16*12</f>
        <v>600</v>
      </c>
      <c r="W16" s="60">
        <v>0.5</v>
      </c>
      <c r="X16" s="59" t="s">
        <v>110</v>
      </c>
    </row>
    <row r="17" spans="1:25" s="1" customFormat="1" ht="36" customHeight="1" x14ac:dyDescent="0.2">
      <c r="A17" s="40"/>
      <c r="B17" s="132" t="s">
        <v>20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03"/>
      <c r="U17" s="104">
        <f>SUM(U13:U16)</f>
        <v>7930</v>
      </c>
      <c r="W17" s="62">
        <f>Y17/4</f>
        <v>0</v>
      </c>
      <c r="Y17" s="61"/>
    </row>
    <row r="18" spans="1:25" s="1" customFormat="1" ht="36" customHeight="1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  <c r="U18" s="10"/>
    </row>
    <row r="19" spans="1:25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</row>
  </sheetData>
  <mergeCells count="19">
    <mergeCell ref="A13:A15"/>
    <mergeCell ref="B17:S17"/>
    <mergeCell ref="C11:C12"/>
    <mergeCell ref="D11:D12"/>
    <mergeCell ref="B13:B15"/>
    <mergeCell ref="C13:C16"/>
    <mergeCell ref="W11:W12"/>
    <mergeCell ref="X11:X12"/>
    <mergeCell ref="A1:U1"/>
    <mergeCell ref="A3:U3"/>
    <mergeCell ref="A4:U4"/>
    <mergeCell ref="Q11:Q12"/>
    <mergeCell ref="A11:A12"/>
    <mergeCell ref="E11:P11"/>
    <mergeCell ref="S11:U11"/>
    <mergeCell ref="R11:R12"/>
    <mergeCell ref="B11:B12"/>
    <mergeCell ref="A5:U5"/>
    <mergeCell ref="A2:U2"/>
  </mergeCells>
  <phoneticPr fontId="0" type="noConversion"/>
  <pageMargins left="0.39370078740157483" right="0.31496062992125984" top="0.59055118110236227" bottom="0.19685039370078741" header="0" footer="0"/>
  <pageSetup paperSize="14" scale="85" orientation="landscape" horizontalDpi="4294967293" verticalDpi="360" r:id="rId1"/>
  <headerFooter alignWithMargins="0"/>
  <rowBreaks count="1" manualBreakCount="1">
    <brk id="17" max="16383" man="1"/>
  </rowBreaks>
  <ignoredErrors>
    <ignoredError sqref="U14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X24"/>
  <sheetViews>
    <sheetView topLeftCell="A19" zoomScale="90" zoomScaleNormal="90" workbookViewId="0">
      <selection activeCell="R21" sqref="R21"/>
    </sheetView>
  </sheetViews>
  <sheetFormatPr baseColWidth="10" defaultRowHeight="12.75" x14ac:dyDescent="0.2"/>
  <cols>
    <col min="1" max="1" width="4" style="8" customWidth="1"/>
    <col min="2" max="2" width="22.7109375" style="6" customWidth="1"/>
    <col min="3" max="3" width="16.7109375" style="7" customWidth="1"/>
    <col min="4" max="4" width="29.7109375" style="7" customWidth="1"/>
    <col min="5" max="16" width="2.5703125" style="7" customWidth="1"/>
    <col min="17" max="17" width="24.7109375" style="8" customWidth="1"/>
    <col min="18" max="18" width="18.7109375" style="7" customWidth="1"/>
    <col min="19" max="19" width="7.28515625" style="8" customWidth="1"/>
    <col min="20" max="21" width="10.85546875" style="8" customWidth="1"/>
    <col min="22" max="22" width="0.85546875" style="114" customWidth="1"/>
    <col min="23" max="23" width="8.28515625" hidden="1" customWidth="1"/>
    <col min="24" max="24" width="30.7109375" hidden="1" customWidth="1"/>
  </cols>
  <sheetData>
    <row r="1" spans="1:24" s="2" customFormat="1" ht="19.5" x14ac:dyDescent="0.25">
      <c r="A1" s="139" t="str">
        <f>Protec.ycontrol!A1:U1</f>
        <v>UNIVERSIDAD DE SAN CARLOS DE GUATEMALA / CENTRO DE ESTUDIOS CONSERVACIONISTAS -USAC/CECON-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45"/>
    </row>
    <row r="2" spans="1:24" s="2" customFormat="1" ht="19.5" x14ac:dyDescent="0.25">
      <c r="A2" s="139" t="str">
        <f>Protec.ycontrol!A2:U2</f>
        <v>CONSEJO NACIONAL DE AREA PROTEGIDAS -CONAP-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45"/>
    </row>
    <row r="3" spans="1:24" s="81" customFormat="1" ht="19.5" x14ac:dyDescent="0.25">
      <c r="A3" s="133" t="str">
        <f>Protec.ycontrol!A3:U3</f>
        <v>PLAN OPERATIVO ANUAL 2021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90"/>
    </row>
    <row r="4" spans="1:24" s="81" customFormat="1" ht="15.75" customHeight="1" x14ac:dyDescent="0.25">
      <c r="A4" s="133" t="s">
        <v>23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90"/>
    </row>
    <row r="5" spans="1:24" s="81" customFormat="1" ht="15.75" customHeight="1" x14ac:dyDescent="0.25">
      <c r="A5" s="133" t="s">
        <v>72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90"/>
    </row>
    <row r="6" spans="1:24" s="81" customFormat="1" ht="6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90"/>
    </row>
    <row r="7" spans="1:24" s="2" customFormat="1" ht="16.5" x14ac:dyDescent="0.3">
      <c r="A7" s="16" t="s">
        <v>158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11"/>
    </row>
    <row r="8" spans="1:24" ht="16.5" x14ac:dyDescent="0.35">
      <c r="A8" s="16" t="s">
        <v>159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11"/>
    </row>
    <row r="9" spans="1:24" ht="15" x14ac:dyDescent="0.3">
      <c r="A9" s="16" t="s">
        <v>160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11"/>
    </row>
    <row r="10" spans="1:24" s="2" customFormat="1" ht="4.1500000000000004" customHeight="1" thickBot="1" x14ac:dyDescent="0.35">
      <c r="A10" s="37"/>
      <c r="B10" s="3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11"/>
      <c r="X10" s="36"/>
    </row>
    <row r="11" spans="1:24" ht="16.5" customHeight="1" x14ac:dyDescent="0.2">
      <c r="A11" s="142" t="s">
        <v>14</v>
      </c>
      <c r="B11" s="141" t="s">
        <v>25</v>
      </c>
      <c r="C11" s="141" t="s">
        <v>73</v>
      </c>
      <c r="D11" s="141" t="s">
        <v>0</v>
      </c>
      <c r="E11" s="141" t="s">
        <v>15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 t="s">
        <v>10</v>
      </c>
      <c r="R11" s="141" t="s">
        <v>11</v>
      </c>
      <c r="S11" s="142" t="s">
        <v>12</v>
      </c>
      <c r="T11" s="142"/>
      <c r="U11" s="142"/>
      <c r="V11" s="112"/>
      <c r="W11" s="154" t="s">
        <v>74</v>
      </c>
      <c r="X11" s="151" t="s">
        <v>75</v>
      </c>
    </row>
    <row r="12" spans="1:24" s="3" customFormat="1" ht="16.5" x14ac:dyDescent="0.2">
      <c r="A12" s="142"/>
      <c r="B12" s="141"/>
      <c r="C12" s="141"/>
      <c r="D12" s="141"/>
      <c r="E12" s="97" t="s">
        <v>1</v>
      </c>
      <c r="F12" s="97" t="s">
        <v>2</v>
      </c>
      <c r="G12" s="97" t="s">
        <v>3</v>
      </c>
      <c r="H12" s="97" t="s">
        <v>4</v>
      </c>
      <c r="I12" s="97" t="s">
        <v>3</v>
      </c>
      <c r="J12" s="97" t="s">
        <v>5</v>
      </c>
      <c r="K12" s="97" t="s">
        <v>5</v>
      </c>
      <c r="L12" s="97" t="s">
        <v>4</v>
      </c>
      <c r="M12" s="97" t="s">
        <v>6</v>
      </c>
      <c r="N12" s="97" t="s">
        <v>7</v>
      </c>
      <c r="O12" s="97" t="s">
        <v>8</v>
      </c>
      <c r="P12" s="97" t="s">
        <v>9</v>
      </c>
      <c r="Q12" s="141"/>
      <c r="R12" s="141"/>
      <c r="S12" s="98" t="s">
        <v>27</v>
      </c>
      <c r="T12" s="98" t="s">
        <v>16</v>
      </c>
      <c r="U12" s="98" t="s">
        <v>13</v>
      </c>
      <c r="V12" s="112"/>
      <c r="W12" s="155"/>
      <c r="X12" s="140"/>
    </row>
    <row r="13" spans="1:24" s="1" customFormat="1" ht="63.75" customHeight="1" x14ac:dyDescent="0.2">
      <c r="A13" s="138" t="s">
        <v>161</v>
      </c>
      <c r="B13" s="136" t="s">
        <v>80</v>
      </c>
      <c r="C13" s="156" t="s">
        <v>117</v>
      </c>
      <c r="D13" s="85" t="s">
        <v>115</v>
      </c>
      <c r="E13" s="24"/>
      <c r="F13" s="24"/>
      <c r="G13" s="24" t="s">
        <v>18</v>
      </c>
      <c r="H13" s="24"/>
      <c r="I13" s="24" t="s">
        <v>18</v>
      </c>
      <c r="J13" s="24"/>
      <c r="K13" s="24" t="s">
        <v>18</v>
      </c>
      <c r="L13" s="24"/>
      <c r="M13" s="24" t="s">
        <v>18</v>
      </c>
      <c r="N13" s="24"/>
      <c r="O13" s="24"/>
      <c r="P13" s="24"/>
      <c r="Q13" s="136" t="s">
        <v>185</v>
      </c>
      <c r="R13" s="85" t="s">
        <v>116</v>
      </c>
      <c r="S13" s="92" t="s">
        <v>28</v>
      </c>
      <c r="T13" s="82">
        <v>1000</v>
      </c>
      <c r="U13" s="83">
        <f t="shared" ref="U13:U19" si="0">+T13</f>
        <v>1000</v>
      </c>
      <c r="V13" s="113"/>
      <c r="W13" s="110">
        <v>0.25</v>
      </c>
      <c r="X13" s="48" t="s">
        <v>97</v>
      </c>
    </row>
    <row r="14" spans="1:24" s="14" customFormat="1" ht="52.9" customHeight="1" x14ac:dyDescent="0.2">
      <c r="A14" s="138"/>
      <c r="B14" s="136"/>
      <c r="C14" s="156"/>
      <c r="D14" s="91" t="s">
        <v>76</v>
      </c>
      <c r="E14" s="24"/>
      <c r="F14" s="24"/>
      <c r="G14" s="24" t="s">
        <v>18</v>
      </c>
      <c r="H14" s="24"/>
      <c r="I14" s="24" t="s">
        <v>18</v>
      </c>
      <c r="J14" s="24"/>
      <c r="K14" s="24" t="s">
        <v>18</v>
      </c>
      <c r="L14" s="24"/>
      <c r="M14" s="24" t="s">
        <v>18</v>
      </c>
      <c r="N14" s="24"/>
      <c r="O14" s="24"/>
      <c r="P14" s="24"/>
      <c r="Q14" s="136"/>
      <c r="R14" s="91" t="s">
        <v>17</v>
      </c>
      <c r="S14" s="92" t="s">
        <v>28</v>
      </c>
      <c r="T14" s="83">
        <v>1000</v>
      </c>
      <c r="U14" s="83">
        <f t="shared" si="0"/>
        <v>1000</v>
      </c>
      <c r="V14" s="113"/>
      <c r="W14" s="110">
        <v>1</v>
      </c>
      <c r="X14" s="48" t="s">
        <v>98</v>
      </c>
    </row>
    <row r="15" spans="1:24" s="14" customFormat="1" ht="58.5" customHeight="1" x14ac:dyDescent="0.2">
      <c r="A15" s="138"/>
      <c r="B15" s="136"/>
      <c r="C15" s="156"/>
      <c r="D15" s="123" t="s">
        <v>176</v>
      </c>
      <c r="E15" s="24"/>
      <c r="F15" s="24"/>
      <c r="G15" s="24" t="s">
        <v>18</v>
      </c>
      <c r="H15" s="24"/>
      <c r="I15" s="24" t="s">
        <v>18</v>
      </c>
      <c r="J15" s="24"/>
      <c r="K15" s="24" t="s">
        <v>18</v>
      </c>
      <c r="L15" s="24"/>
      <c r="M15" s="24" t="s">
        <v>18</v>
      </c>
      <c r="N15" s="24"/>
      <c r="O15" s="24"/>
      <c r="P15" s="24"/>
      <c r="Q15" s="129" t="s">
        <v>197</v>
      </c>
      <c r="R15" s="123" t="s">
        <v>17</v>
      </c>
      <c r="S15" s="125"/>
      <c r="T15" s="82">
        <f>50000*1</f>
        <v>50000</v>
      </c>
      <c r="U15" s="83">
        <f t="shared" ref="U15" si="1">+T15</f>
        <v>50000</v>
      </c>
      <c r="V15" s="113"/>
      <c r="W15" s="110"/>
      <c r="X15" s="48"/>
    </row>
    <row r="16" spans="1:24" s="14" customFormat="1" ht="58.5" customHeight="1" x14ac:dyDescent="0.2">
      <c r="A16" s="138"/>
      <c r="B16" s="136"/>
      <c r="C16" s="156"/>
      <c r="D16" s="129" t="s">
        <v>201</v>
      </c>
      <c r="E16" s="24"/>
      <c r="F16" s="24"/>
      <c r="G16" s="24" t="s">
        <v>18</v>
      </c>
      <c r="H16" s="24"/>
      <c r="I16" s="24" t="s">
        <v>18</v>
      </c>
      <c r="J16" s="24"/>
      <c r="K16" s="24" t="s">
        <v>18</v>
      </c>
      <c r="L16" s="24"/>
      <c r="M16" s="24" t="s">
        <v>18</v>
      </c>
      <c r="N16" s="24"/>
      <c r="O16" s="24"/>
      <c r="P16" s="24"/>
      <c r="Q16" s="129" t="s">
        <v>199</v>
      </c>
      <c r="R16" s="129" t="s">
        <v>17</v>
      </c>
      <c r="S16" s="130"/>
      <c r="T16" s="82">
        <f>5000</f>
        <v>5000</v>
      </c>
      <c r="U16" s="83">
        <f t="shared" si="0"/>
        <v>5000</v>
      </c>
      <c r="V16" s="113"/>
      <c r="W16" s="110"/>
      <c r="X16" s="48"/>
    </row>
    <row r="17" spans="1:24" s="14" customFormat="1" ht="67.5" customHeight="1" x14ac:dyDescent="0.2">
      <c r="A17" s="138"/>
      <c r="B17" s="136"/>
      <c r="C17" s="156"/>
      <c r="D17" s="91" t="s">
        <v>196</v>
      </c>
      <c r="E17" s="24"/>
      <c r="F17" s="24"/>
      <c r="G17" s="24" t="s">
        <v>18</v>
      </c>
      <c r="H17" s="24"/>
      <c r="I17" s="24" t="s">
        <v>18</v>
      </c>
      <c r="J17" s="24"/>
      <c r="K17" s="24" t="s">
        <v>18</v>
      </c>
      <c r="L17" s="24"/>
      <c r="M17" s="24" t="s">
        <v>18</v>
      </c>
      <c r="N17" s="24"/>
      <c r="O17" s="24"/>
      <c r="P17" s="24"/>
      <c r="Q17" s="91" t="s">
        <v>198</v>
      </c>
      <c r="R17" s="91" t="s">
        <v>17</v>
      </c>
      <c r="S17" s="92"/>
      <c r="T17" s="82">
        <f>5000</f>
        <v>5000</v>
      </c>
      <c r="U17" s="83">
        <f t="shared" si="0"/>
        <v>5000</v>
      </c>
      <c r="V17" s="113"/>
      <c r="W17" s="110"/>
      <c r="X17" s="48"/>
    </row>
    <row r="18" spans="1:24" s="1" customFormat="1" ht="80.25" customHeight="1" x14ac:dyDescent="0.2">
      <c r="A18" s="138"/>
      <c r="B18" s="136"/>
      <c r="C18" s="156" t="s">
        <v>118</v>
      </c>
      <c r="D18" s="91" t="s">
        <v>200</v>
      </c>
      <c r="E18" s="24" t="s">
        <v>18</v>
      </c>
      <c r="F18" s="24" t="s">
        <v>18</v>
      </c>
      <c r="G18" s="24" t="s">
        <v>18</v>
      </c>
      <c r="H18" s="24" t="s">
        <v>18</v>
      </c>
      <c r="I18" s="24" t="s">
        <v>18</v>
      </c>
      <c r="J18" s="24" t="s">
        <v>18</v>
      </c>
      <c r="K18" s="24" t="s">
        <v>18</v>
      </c>
      <c r="L18" s="24" t="s">
        <v>18</v>
      </c>
      <c r="M18" s="24" t="s">
        <v>18</v>
      </c>
      <c r="N18" s="24" t="s">
        <v>18</v>
      </c>
      <c r="O18" s="24" t="s">
        <v>18</v>
      </c>
      <c r="P18" s="24" t="s">
        <v>18</v>
      </c>
      <c r="Q18" s="91" t="s">
        <v>119</v>
      </c>
      <c r="R18" s="91" t="s">
        <v>77</v>
      </c>
      <c r="S18" s="92" t="s">
        <v>28</v>
      </c>
      <c r="T18" s="82">
        <v>1000</v>
      </c>
      <c r="U18" s="83">
        <f t="shared" si="0"/>
        <v>1000</v>
      </c>
      <c r="V18" s="113"/>
      <c r="W18" s="110">
        <v>0</v>
      </c>
      <c r="X18" s="48" t="s">
        <v>99</v>
      </c>
    </row>
    <row r="19" spans="1:24" s="1" customFormat="1" ht="105" customHeight="1" x14ac:dyDescent="0.2">
      <c r="A19" s="138"/>
      <c r="B19" s="136"/>
      <c r="C19" s="156"/>
      <c r="D19" s="91" t="s">
        <v>177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91" t="s">
        <v>186</v>
      </c>
      <c r="R19" s="91" t="s">
        <v>120</v>
      </c>
      <c r="S19" s="92"/>
      <c r="T19" s="82">
        <v>5000</v>
      </c>
      <c r="U19" s="83">
        <f t="shared" si="0"/>
        <v>5000</v>
      </c>
      <c r="V19" s="113"/>
      <c r="W19" s="110"/>
      <c r="X19" s="48"/>
    </row>
    <row r="20" spans="1:24" s="1" customFormat="1" ht="90" x14ac:dyDescent="0.2">
      <c r="A20" s="138"/>
      <c r="B20" s="136"/>
      <c r="C20" s="156"/>
      <c r="D20" s="91" t="s">
        <v>195</v>
      </c>
      <c r="E20" s="24"/>
      <c r="F20" s="24"/>
      <c r="G20" s="24" t="s">
        <v>18</v>
      </c>
      <c r="H20" s="24"/>
      <c r="I20" s="24"/>
      <c r="J20" s="24" t="s">
        <v>18</v>
      </c>
      <c r="K20" s="24"/>
      <c r="L20" s="24"/>
      <c r="M20" s="24" t="s">
        <v>18</v>
      </c>
      <c r="N20" s="24"/>
      <c r="O20" s="24"/>
      <c r="P20" s="24"/>
      <c r="Q20" s="91" t="s">
        <v>78</v>
      </c>
      <c r="R20" s="91" t="s">
        <v>79</v>
      </c>
      <c r="S20" s="92" t="s">
        <v>28</v>
      </c>
      <c r="T20" s="27">
        <v>1000</v>
      </c>
      <c r="U20" s="26">
        <f t="shared" ref="U20:U21" si="2">+T20</f>
        <v>1000</v>
      </c>
      <c r="V20" s="113"/>
      <c r="W20" s="110">
        <v>0.25</v>
      </c>
      <c r="X20" s="48" t="s">
        <v>100</v>
      </c>
    </row>
    <row r="21" spans="1:24" s="1" customFormat="1" ht="119.45" customHeight="1" x14ac:dyDescent="0.2">
      <c r="A21" s="92" t="s">
        <v>162</v>
      </c>
      <c r="B21" s="92" t="s">
        <v>81</v>
      </c>
      <c r="C21" s="93" t="s">
        <v>82</v>
      </c>
      <c r="D21" s="91" t="s">
        <v>203</v>
      </c>
      <c r="E21" s="24"/>
      <c r="F21" s="24"/>
      <c r="G21" s="24" t="s">
        <v>18</v>
      </c>
      <c r="H21" s="24" t="s">
        <v>18</v>
      </c>
      <c r="I21" s="24" t="s">
        <v>18</v>
      </c>
      <c r="J21" s="24"/>
      <c r="K21" s="24"/>
      <c r="L21" s="24"/>
      <c r="M21" s="24"/>
      <c r="N21" s="24"/>
      <c r="O21" s="24"/>
      <c r="P21" s="24"/>
      <c r="Q21" s="91" t="s">
        <v>83</v>
      </c>
      <c r="R21" s="91" t="s">
        <v>202</v>
      </c>
      <c r="S21" s="92" t="s">
        <v>28</v>
      </c>
      <c r="T21" s="27">
        <v>1000</v>
      </c>
      <c r="U21" s="26">
        <f t="shared" si="2"/>
        <v>1000</v>
      </c>
      <c r="V21" s="113"/>
      <c r="W21" s="110">
        <v>0.5</v>
      </c>
      <c r="X21" s="49" t="s">
        <v>101</v>
      </c>
    </row>
    <row r="22" spans="1:24" s="3" customFormat="1" ht="19.5" x14ac:dyDescent="0.2">
      <c r="A22" s="40"/>
      <c r="B22" s="132" t="s">
        <v>20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07"/>
      <c r="T22" s="108"/>
      <c r="U22" s="109">
        <f>SUM(U13:U21)</f>
        <v>70000</v>
      </c>
      <c r="V22" s="46"/>
      <c r="W22" s="64">
        <f>W24/W23</f>
        <v>0.33333333333333331</v>
      </c>
      <c r="X22" s="38"/>
    </row>
    <row r="23" spans="1:24" x14ac:dyDescent="0.2">
      <c r="W23" s="50">
        <v>6</v>
      </c>
    </row>
    <row r="24" spans="1:24" x14ac:dyDescent="0.2">
      <c r="W24" s="50">
        <f>SUM(W13:W21)</f>
        <v>2</v>
      </c>
    </row>
  </sheetData>
  <mergeCells count="21">
    <mergeCell ref="A1:U1"/>
    <mergeCell ref="A3:U3"/>
    <mergeCell ref="A4:U4"/>
    <mergeCell ref="A5:U5"/>
    <mergeCell ref="X11:X12"/>
    <mergeCell ref="D11:D12"/>
    <mergeCell ref="E11:P11"/>
    <mergeCell ref="Q11:Q12"/>
    <mergeCell ref="R11:R12"/>
    <mergeCell ref="S11:U11"/>
    <mergeCell ref="A2:U2"/>
    <mergeCell ref="B22:R22"/>
    <mergeCell ref="W11:W12"/>
    <mergeCell ref="A13:A20"/>
    <mergeCell ref="B13:B20"/>
    <mergeCell ref="C18:C20"/>
    <mergeCell ref="A11:A12"/>
    <mergeCell ref="B11:B12"/>
    <mergeCell ref="C11:C12"/>
    <mergeCell ref="Q13:Q14"/>
    <mergeCell ref="C13:C17"/>
  </mergeCells>
  <phoneticPr fontId="0" type="noConversion"/>
  <pageMargins left="0.59055118110236227" right="0.39370078740157483" top="0.59055118110236227" bottom="0.19685039370078741" header="0" footer="0"/>
  <pageSetup paperSize="14" scale="85" orientation="landscape" horizontalDpi="4294967293" verticalDpi="36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AE20"/>
  <sheetViews>
    <sheetView zoomScale="80" zoomScaleNormal="80" workbookViewId="0">
      <selection activeCell="R15" sqref="R15"/>
    </sheetView>
  </sheetViews>
  <sheetFormatPr baseColWidth="10" defaultRowHeight="12.75" x14ac:dyDescent="0.2"/>
  <cols>
    <col min="1" max="1" width="6.7109375" style="8" customWidth="1"/>
    <col min="2" max="2" width="21.28515625" style="6" customWidth="1"/>
    <col min="3" max="3" width="18.7109375" style="7" customWidth="1"/>
    <col min="4" max="4" width="25.7109375" style="7" customWidth="1"/>
    <col min="5" max="16" width="2.5703125" style="7" customWidth="1"/>
    <col min="17" max="17" width="24.7109375" style="8" customWidth="1"/>
    <col min="18" max="18" width="22" style="7" customWidth="1"/>
    <col min="19" max="19" width="8.140625" style="8" customWidth="1"/>
    <col min="20" max="21" width="11.85546875" style="8" customWidth="1"/>
    <col min="22" max="22" width="0.28515625" style="8" customWidth="1"/>
    <col min="23" max="23" width="14" style="8" hidden="1" customWidth="1"/>
    <col min="24" max="24" width="26" style="8" hidden="1" customWidth="1"/>
    <col min="25" max="25" width="0.140625" style="8" customWidth="1"/>
    <col min="26" max="26" width="6.5703125" style="8" customWidth="1"/>
  </cols>
  <sheetData>
    <row r="1" spans="1:31" s="2" customFormat="1" ht="19.5" x14ac:dyDescent="0.25">
      <c r="A1" s="139" t="str">
        <f>Protec.ycontrol!A1:U1</f>
        <v>UNIVERSIDAD DE SAN CARLOS DE GUATEMALA / CENTRO DE ESTUDIOS CONSERVACIONISTAS -USAC/CECON-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39"/>
      <c r="W1" s="39"/>
      <c r="X1" s="39"/>
      <c r="Y1" s="39"/>
      <c r="Z1" s="128"/>
    </row>
    <row r="2" spans="1:31" s="2" customFormat="1" ht="19.5" x14ac:dyDescent="0.25">
      <c r="A2" s="139" t="str">
        <f>Protec.ycontrol!A2:U2</f>
        <v>CONSEJO NACIONAL DE AREA PROTEGIDAS -CONAP-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66"/>
      <c r="W2" s="66"/>
      <c r="X2" s="66"/>
      <c r="Y2" s="66"/>
      <c r="Z2" s="128"/>
    </row>
    <row r="3" spans="1:31" s="2" customFormat="1" ht="19.5" x14ac:dyDescent="0.25">
      <c r="A3" s="133" t="str">
        <f>Protec.ycontrol!A3:U3</f>
        <v>PLAN OPERATIVO ANUAL 2021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39"/>
      <c r="W3" s="39"/>
      <c r="X3" s="39"/>
      <c r="Y3" s="39"/>
      <c r="Z3" s="128"/>
    </row>
    <row r="4" spans="1:31" s="2" customFormat="1" ht="15.75" customHeight="1" x14ac:dyDescent="0.25">
      <c r="A4" s="133" t="s">
        <v>23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39"/>
      <c r="W4" s="39"/>
      <c r="X4" s="39"/>
      <c r="Y4" s="39"/>
      <c r="Z4" s="128"/>
    </row>
    <row r="5" spans="1:31" s="2" customFormat="1" ht="15.75" customHeight="1" x14ac:dyDescent="0.25">
      <c r="A5" s="133" t="s">
        <v>87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39"/>
      <c r="W5" s="39"/>
      <c r="X5" s="39"/>
      <c r="Y5" s="39"/>
      <c r="Z5" s="128"/>
    </row>
    <row r="6" spans="1:31" s="81" customFormat="1" ht="4.9000000000000004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127"/>
    </row>
    <row r="7" spans="1:31" s="2" customFormat="1" ht="17.25" customHeight="1" x14ac:dyDescent="0.3">
      <c r="A7" s="157" t="s">
        <v>137</v>
      </c>
      <c r="B7" s="157"/>
      <c r="C7" s="158" t="s">
        <v>140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7"/>
      <c r="S7" s="16"/>
      <c r="T7" s="16"/>
      <c r="U7" s="16"/>
      <c r="V7" s="16"/>
      <c r="W7" s="16"/>
      <c r="X7" s="16"/>
      <c r="Y7" s="16"/>
      <c r="Z7" s="16"/>
    </row>
    <row r="8" spans="1:31" ht="17.25" customHeight="1" x14ac:dyDescent="0.3">
      <c r="A8" s="157" t="s">
        <v>138</v>
      </c>
      <c r="B8" s="157"/>
      <c r="C8" s="158" t="s">
        <v>140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7"/>
      <c r="S8" s="16"/>
      <c r="T8" s="16"/>
      <c r="U8" s="16"/>
      <c r="V8" s="16"/>
      <c r="W8" s="16"/>
      <c r="X8" s="16"/>
      <c r="Y8" s="16"/>
      <c r="Z8" s="16"/>
    </row>
    <row r="9" spans="1:31" ht="17.25" customHeight="1" x14ac:dyDescent="0.3">
      <c r="A9" s="157" t="s">
        <v>139</v>
      </c>
      <c r="B9" s="157"/>
      <c r="C9" s="158" t="s">
        <v>140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7"/>
      <c r="S9" s="16"/>
      <c r="T9" s="16"/>
      <c r="U9" s="16"/>
      <c r="V9" s="16"/>
      <c r="W9" s="16"/>
      <c r="X9" s="16"/>
      <c r="Y9" s="16"/>
      <c r="Z9" s="16"/>
    </row>
    <row r="10" spans="1:31" ht="7.9" customHeight="1" thickBot="1" x14ac:dyDescent="0.35">
      <c r="A10" s="76"/>
      <c r="B10" s="76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17"/>
      <c r="S10" s="16"/>
      <c r="T10" s="16"/>
      <c r="U10" s="16"/>
      <c r="V10" s="16"/>
      <c r="W10" s="16"/>
      <c r="X10" s="16"/>
      <c r="Y10" s="16"/>
      <c r="Z10" s="16"/>
    </row>
    <row r="11" spans="1:31" ht="16.5" customHeight="1" x14ac:dyDescent="0.3">
      <c r="A11" s="142" t="s">
        <v>14</v>
      </c>
      <c r="B11" s="141" t="s">
        <v>25</v>
      </c>
      <c r="C11" s="141" t="s">
        <v>26</v>
      </c>
      <c r="D11" s="141" t="s">
        <v>0</v>
      </c>
      <c r="E11" s="141" t="s">
        <v>15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 t="s">
        <v>10</v>
      </c>
      <c r="R11" s="141" t="s">
        <v>11</v>
      </c>
      <c r="S11" s="143" t="s">
        <v>12</v>
      </c>
      <c r="T11" s="143"/>
      <c r="U11" s="143"/>
      <c r="V11" s="51"/>
      <c r="W11" s="151" t="s">
        <v>74</v>
      </c>
      <c r="X11" s="151" t="s">
        <v>75</v>
      </c>
      <c r="Y11" s="51"/>
      <c r="Z11" s="16"/>
    </row>
    <row r="12" spans="1:31" s="3" customFormat="1" ht="16.5" x14ac:dyDescent="0.3">
      <c r="A12" s="142"/>
      <c r="B12" s="141"/>
      <c r="C12" s="141"/>
      <c r="D12" s="141"/>
      <c r="E12" s="97" t="s">
        <v>1</v>
      </c>
      <c r="F12" s="97" t="s">
        <v>2</v>
      </c>
      <c r="G12" s="97" t="s">
        <v>3</v>
      </c>
      <c r="H12" s="97" t="s">
        <v>4</v>
      </c>
      <c r="I12" s="97" t="s">
        <v>3</v>
      </c>
      <c r="J12" s="97" t="s">
        <v>5</v>
      </c>
      <c r="K12" s="97" t="s">
        <v>5</v>
      </c>
      <c r="L12" s="97" t="s">
        <v>4</v>
      </c>
      <c r="M12" s="97" t="s">
        <v>6</v>
      </c>
      <c r="N12" s="97" t="s">
        <v>7</v>
      </c>
      <c r="O12" s="97" t="s">
        <v>8</v>
      </c>
      <c r="P12" s="97" t="s">
        <v>9</v>
      </c>
      <c r="Q12" s="141"/>
      <c r="R12" s="141"/>
      <c r="S12" s="98" t="s">
        <v>27</v>
      </c>
      <c r="T12" s="99" t="s">
        <v>16</v>
      </c>
      <c r="U12" s="99" t="s">
        <v>13</v>
      </c>
      <c r="V12" s="51"/>
      <c r="W12" s="140"/>
      <c r="X12" s="140"/>
      <c r="Y12" s="51"/>
      <c r="Z12" s="16"/>
    </row>
    <row r="13" spans="1:31" s="5" customFormat="1" ht="82.9" customHeight="1" x14ac:dyDescent="0.2">
      <c r="A13" s="138" t="s">
        <v>163</v>
      </c>
      <c r="B13" s="136" t="s">
        <v>121</v>
      </c>
      <c r="C13" s="156" t="s">
        <v>181</v>
      </c>
      <c r="D13" s="91" t="s">
        <v>65</v>
      </c>
      <c r="E13" s="25" t="s">
        <v>18</v>
      </c>
      <c r="F13" s="25" t="s">
        <v>18</v>
      </c>
      <c r="G13" s="25" t="s">
        <v>18</v>
      </c>
      <c r="H13" s="25" t="s">
        <v>18</v>
      </c>
      <c r="I13" s="25" t="s">
        <v>18</v>
      </c>
      <c r="J13" s="25" t="s">
        <v>18</v>
      </c>
      <c r="K13" s="25" t="s">
        <v>18</v>
      </c>
      <c r="L13" s="25" t="s">
        <v>18</v>
      </c>
      <c r="M13" s="25" t="s">
        <v>18</v>
      </c>
      <c r="N13" s="25" t="s">
        <v>18</v>
      </c>
      <c r="O13" s="25" t="s">
        <v>18</v>
      </c>
      <c r="P13" s="25" t="s">
        <v>18</v>
      </c>
      <c r="Q13" s="91" t="s">
        <v>122</v>
      </c>
      <c r="R13" s="91" t="s">
        <v>66</v>
      </c>
      <c r="S13" s="91" t="s">
        <v>34</v>
      </c>
      <c r="T13" s="27">
        <v>0</v>
      </c>
      <c r="U13" s="26">
        <f>+T13</f>
        <v>0</v>
      </c>
      <c r="V13" s="52"/>
      <c r="W13" s="47">
        <v>0</v>
      </c>
      <c r="X13" s="48" t="s">
        <v>102</v>
      </c>
      <c r="Y13" s="52"/>
      <c r="Z13" s="52"/>
    </row>
    <row r="14" spans="1:31" s="5" customFormat="1" ht="83.45" customHeight="1" x14ac:dyDescent="0.2">
      <c r="A14" s="138"/>
      <c r="B14" s="136"/>
      <c r="C14" s="156"/>
      <c r="D14" s="91" t="s">
        <v>178</v>
      </c>
      <c r="E14" s="25"/>
      <c r="F14" s="25" t="s">
        <v>18</v>
      </c>
      <c r="G14" s="25" t="s">
        <v>18</v>
      </c>
      <c r="H14" s="25" t="s">
        <v>18</v>
      </c>
      <c r="I14" s="25" t="s">
        <v>18</v>
      </c>
      <c r="J14" s="25"/>
      <c r="K14" s="25"/>
      <c r="L14" s="25"/>
      <c r="M14" s="25"/>
      <c r="N14" s="25"/>
      <c r="O14" s="25"/>
      <c r="P14" s="25"/>
      <c r="Q14" s="91" t="s">
        <v>180</v>
      </c>
      <c r="R14" s="91" t="s">
        <v>204</v>
      </c>
      <c r="S14" s="91" t="s">
        <v>28</v>
      </c>
      <c r="T14" s="27">
        <v>100</v>
      </c>
      <c r="U14" s="26">
        <f>T14*12</f>
        <v>1200</v>
      </c>
      <c r="V14" s="52"/>
      <c r="W14" s="47"/>
      <c r="X14" s="48"/>
      <c r="Y14" s="52"/>
      <c r="Z14" s="52"/>
    </row>
    <row r="15" spans="1:31" s="5" customFormat="1" ht="49.5" customHeight="1" x14ac:dyDescent="0.2">
      <c r="A15" s="138"/>
      <c r="B15" s="136"/>
      <c r="C15" s="156"/>
      <c r="D15" s="129" t="s">
        <v>205</v>
      </c>
      <c r="F15" s="25" t="s">
        <v>18</v>
      </c>
      <c r="G15" s="25"/>
      <c r="H15" s="25" t="s">
        <v>18</v>
      </c>
      <c r="I15" s="25"/>
      <c r="J15" s="25" t="s">
        <v>18</v>
      </c>
      <c r="K15" s="25"/>
      <c r="L15" s="25" t="s">
        <v>18</v>
      </c>
      <c r="M15" s="25"/>
      <c r="N15" s="25" t="s">
        <v>18</v>
      </c>
      <c r="O15" s="25"/>
      <c r="P15" s="25" t="s">
        <v>18</v>
      </c>
      <c r="Q15" s="129" t="s">
        <v>206</v>
      </c>
      <c r="R15" s="129" t="s">
        <v>66</v>
      </c>
      <c r="S15" s="129" t="s">
        <v>28</v>
      </c>
      <c r="T15" s="27">
        <v>100</v>
      </c>
      <c r="U15" s="26">
        <f>T15*12</f>
        <v>1200</v>
      </c>
      <c r="V15" s="52"/>
      <c r="W15" s="47"/>
      <c r="X15" s="48"/>
      <c r="Y15" s="52"/>
      <c r="Z15" s="52"/>
    </row>
    <row r="16" spans="1:31" s="14" customFormat="1" ht="131.44999999999999" customHeight="1" x14ac:dyDescent="0.2">
      <c r="A16" s="138"/>
      <c r="B16" s="136"/>
      <c r="C16" s="156"/>
      <c r="D16" s="91" t="s">
        <v>67</v>
      </c>
      <c r="E16" s="25" t="s">
        <v>18</v>
      </c>
      <c r="F16" s="25" t="s">
        <v>18</v>
      </c>
      <c r="G16" s="25" t="s">
        <v>18</v>
      </c>
      <c r="H16" s="25" t="s">
        <v>18</v>
      </c>
      <c r="I16" s="25" t="s">
        <v>18</v>
      </c>
      <c r="J16" s="25" t="s">
        <v>18</v>
      </c>
      <c r="K16" s="25" t="s">
        <v>18</v>
      </c>
      <c r="L16" s="25" t="s">
        <v>18</v>
      </c>
      <c r="M16" s="25" t="s">
        <v>18</v>
      </c>
      <c r="N16" s="25" t="s">
        <v>18</v>
      </c>
      <c r="O16" s="25" t="s">
        <v>18</v>
      </c>
      <c r="P16" s="25" t="s">
        <v>18</v>
      </c>
      <c r="Q16" s="91" t="s">
        <v>179</v>
      </c>
      <c r="R16" s="91" t="s">
        <v>68</v>
      </c>
      <c r="S16" s="91" t="s">
        <v>35</v>
      </c>
      <c r="T16" s="27">
        <f>AD16</f>
        <v>370</v>
      </c>
      <c r="U16" s="26">
        <f>T16*12</f>
        <v>4440</v>
      </c>
      <c r="V16" s="52"/>
      <c r="W16" s="47">
        <v>1</v>
      </c>
      <c r="X16" s="48" t="s">
        <v>103</v>
      </c>
      <c r="Y16" s="52"/>
      <c r="Z16" s="52"/>
      <c r="AA16" s="31">
        <f>65+25+55+40</f>
        <v>185</v>
      </c>
      <c r="AB16" s="31">
        <f>AA16*2</f>
        <v>370</v>
      </c>
      <c r="AC16" s="30">
        <f>AB16/35</f>
        <v>10.571428571428571</v>
      </c>
      <c r="AD16" s="29">
        <f>AC16*35</f>
        <v>370</v>
      </c>
      <c r="AE16" s="28" t="s">
        <v>37</v>
      </c>
    </row>
    <row r="17" spans="1:26" s="1" customFormat="1" ht="24.75" customHeight="1" x14ac:dyDescent="0.2">
      <c r="A17" s="40"/>
      <c r="B17" s="132" t="s">
        <v>20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80"/>
      <c r="U17" s="80">
        <f>SUM(U13:U16)</f>
        <v>6840</v>
      </c>
      <c r="V17" s="53"/>
      <c r="W17" s="58">
        <v>0.5</v>
      </c>
      <c r="X17" s="53"/>
      <c r="Y17" s="53"/>
      <c r="Z17" s="53"/>
    </row>
    <row r="18" spans="1:26" s="1" customFormat="1" ht="36" customHeight="1" x14ac:dyDescent="0.2">
      <c r="A18" s="1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1"/>
      <c r="U18" s="10"/>
      <c r="V18" s="10"/>
      <c r="W18" s="9">
        <v>1</v>
      </c>
      <c r="X18" s="10"/>
      <c r="Y18" s="10"/>
      <c r="Z18" s="10"/>
    </row>
    <row r="19" spans="1:26" s="1" customFormat="1" ht="36" customHeight="1" x14ac:dyDescent="0.2">
      <c r="A19" s="1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1"/>
      <c r="U19" s="10"/>
      <c r="V19" s="10"/>
      <c r="W19" s="9">
        <v>2</v>
      </c>
      <c r="X19" s="10"/>
      <c r="Y19" s="10"/>
      <c r="Z19" s="10"/>
    </row>
    <row r="20" spans="1:26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</sheetData>
  <mergeCells count="25">
    <mergeCell ref="B17:S17"/>
    <mergeCell ref="C13:C16"/>
    <mergeCell ref="A11:A12"/>
    <mergeCell ref="B11:B12"/>
    <mergeCell ref="C11:C12"/>
    <mergeCell ref="D11:D12"/>
    <mergeCell ref="E11:P11"/>
    <mergeCell ref="Q11:Q12"/>
    <mergeCell ref="A13:A16"/>
    <mergeCell ref="B13:B16"/>
    <mergeCell ref="W11:W12"/>
    <mergeCell ref="X11:X12"/>
    <mergeCell ref="A1:U1"/>
    <mergeCell ref="A3:U3"/>
    <mergeCell ref="A4:U4"/>
    <mergeCell ref="R11:R12"/>
    <mergeCell ref="S11:U11"/>
    <mergeCell ref="A5:U5"/>
    <mergeCell ref="A2:U2"/>
    <mergeCell ref="A7:B7"/>
    <mergeCell ref="C7:Q7"/>
    <mergeCell ref="A8:B8"/>
    <mergeCell ref="C8:Q8"/>
    <mergeCell ref="A9:B9"/>
    <mergeCell ref="C9:Q9"/>
  </mergeCells>
  <phoneticPr fontId="0" type="noConversion"/>
  <printOptions horizontalCentered="1"/>
  <pageMargins left="0.39370078740157483" right="0.19685039370078741" top="0.59055118110236227" bottom="0.19685039370078741" header="0" footer="0"/>
  <pageSetup paperSize="14" scale="85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W17"/>
  <sheetViews>
    <sheetView zoomScale="80" zoomScaleNormal="80" workbookViewId="0">
      <selection activeCell="T17" sqref="T17:U17"/>
    </sheetView>
  </sheetViews>
  <sheetFormatPr baseColWidth="10" defaultRowHeight="12.75" x14ac:dyDescent="0.2"/>
  <cols>
    <col min="1" max="1" width="4.42578125" style="70" customWidth="1"/>
    <col min="2" max="2" width="27.5703125" style="71" customWidth="1"/>
    <col min="3" max="3" width="20" style="72" customWidth="1"/>
    <col min="4" max="4" width="31.28515625" style="72" customWidth="1"/>
    <col min="5" max="16" width="2.5703125" style="72" customWidth="1"/>
    <col min="17" max="17" width="19.140625" style="70" customWidth="1"/>
    <col min="18" max="18" width="23" style="72" customWidth="1"/>
    <col min="19" max="19" width="7.5703125" style="70" customWidth="1"/>
    <col min="20" max="21" width="9.7109375" style="70" customWidth="1"/>
    <col min="22" max="22" width="15.7109375" hidden="1" customWidth="1"/>
    <col min="23" max="23" width="20.140625" hidden="1" customWidth="1"/>
  </cols>
  <sheetData>
    <row r="1" spans="1:23" s="2" customFormat="1" ht="19.5" x14ac:dyDescent="0.25">
      <c r="A1" s="139" t="str">
        <f>Protec.ycontrol!A1:U1</f>
        <v>UNIVERSIDAD DE SAN CARLOS DE GUATEMALA / CENTRO DE ESTUDIOS CONSERVACIONISTAS -USAC/CECON-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23" s="2" customFormat="1" ht="19.5" x14ac:dyDescent="0.25">
      <c r="A2" s="139" t="str">
        <f>Protec.ycontrol!A2:U2</f>
        <v>CONSEJO NACIONAL DE AREA PROTEGIDAS -CONAP-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3" s="81" customFormat="1" ht="19.5" x14ac:dyDescent="0.25">
      <c r="A3" s="133" t="str">
        <f>Protec.ycontrol!A3:U3</f>
        <v>PLAN OPERATIVO ANUAL 2021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3" s="81" customFormat="1" ht="19.5" x14ac:dyDescent="0.25">
      <c r="A4" s="133" t="s">
        <v>23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23" s="81" customFormat="1" ht="19.5" x14ac:dyDescent="0.25">
      <c r="A5" s="133" t="s">
        <v>126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</row>
    <row r="6" spans="1:23" ht="4.1500000000000004" customHeigh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3" ht="17.25" customHeight="1" x14ac:dyDescent="0.3">
      <c r="A7" s="157" t="s">
        <v>137</v>
      </c>
      <c r="B7" s="157"/>
      <c r="C7" s="158" t="s">
        <v>164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7"/>
      <c r="S7" s="16"/>
      <c r="T7" s="16"/>
      <c r="U7" s="16"/>
    </row>
    <row r="8" spans="1:23" ht="18.600000000000001" customHeight="1" x14ac:dyDescent="0.3">
      <c r="A8" s="157" t="s">
        <v>138</v>
      </c>
      <c r="B8" s="157"/>
      <c r="C8" s="158" t="s">
        <v>164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7"/>
      <c r="S8" s="16"/>
      <c r="T8" s="16"/>
      <c r="U8" s="16"/>
    </row>
    <row r="9" spans="1:23" ht="18.600000000000001" customHeight="1" x14ac:dyDescent="0.3">
      <c r="A9" s="157" t="s">
        <v>139</v>
      </c>
      <c r="B9" s="157"/>
      <c r="C9" s="158" t="s">
        <v>164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7"/>
      <c r="S9" s="16"/>
      <c r="T9" s="16"/>
      <c r="U9" s="16"/>
    </row>
    <row r="10" spans="1:23" ht="4.1500000000000004" customHeight="1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3" ht="16.5" x14ac:dyDescent="0.2">
      <c r="A11" s="142"/>
      <c r="B11" s="141" t="s">
        <v>25</v>
      </c>
      <c r="C11" s="141" t="s">
        <v>26</v>
      </c>
      <c r="D11" s="141" t="s">
        <v>0</v>
      </c>
      <c r="E11" s="141" t="s">
        <v>15</v>
      </c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 t="s">
        <v>131</v>
      </c>
      <c r="R11" s="141" t="s">
        <v>11</v>
      </c>
      <c r="S11" s="143" t="s">
        <v>12</v>
      </c>
      <c r="T11" s="143"/>
      <c r="U11" s="143"/>
      <c r="V11" s="162" t="s">
        <v>127</v>
      </c>
      <c r="W11" s="163" t="s">
        <v>75</v>
      </c>
    </row>
    <row r="12" spans="1:23" s="3" customFormat="1" ht="16.5" x14ac:dyDescent="0.2">
      <c r="A12" s="142"/>
      <c r="B12" s="141"/>
      <c r="C12" s="141"/>
      <c r="D12" s="141"/>
      <c r="E12" s="97" t="s">
        <v>1</v>
      </c>
      <c r="F12" s="97" t="s">
        <v>2</v>
      </c>
      <c r="G12" s="97" t="s">
        <v>3</v>
      </c>
      <c r="H12" s="97" t="s">
        <v>4</v>
      </c>
      <c r="I12" s="97" t="s">
        <v>3</v>
      </c>
      <c r="J12" s="97" t="s">
        <v>5</v>
      </c>
      <c r="K12" s="97" t="s">
        <v>5</v>
      </c>
      <c r="L12" s="97" t="s">
        <v>4</v>
      </c>
      <c r="M12" s="97" t="s">
        <v>6</v>
      </c>
      <c r="N12" s="97" t="s">
        <v>7</v>
      </c>
      <c r="O12" s="97" t="s">
        <v>8</v>
      </c>
      <c r="P12" s="97" t="s">
        <v>9</v>
      </c>
      <c r="Q12" s="141"/>
      <c r="R12" s="141"/>
      <c r="S12" s="98" t="s">
        <v>27</v>
      </c>
      <c r="T12" s="99" t="s">
        <v>16</v>
      </c>
      <c r="U12" s="99" t="s">
        <v>13</v>
      </c>
      <c r="V12" s="162"/>
      <c r="W12" s="163"/>
    </row>
    <row r="13" spans="1:23" s="1" customFormat="1" ht="130.15" customHeight="1" x14ac:dyDescent="0.2">
      <c r="A13" s="92" t="s">
        <v>165</v>
      </c>
      <c r="B13" s="91" t="s">
        <v>182</v>
      </c>
      <c r="C13" s="93" t="s">
        <v>130</v>
      </c>
      <c r="D13" s="85" t="s">
        <v>133</v>
      </c>
      <c r="E13" s="79"/>
      <c r="F13" s="79"/>
      <c r="G13" s="78" t="s">
        <v>18</v>
      </c>
      <c r="H13" s="78"/>
      <c r="I13" s="78" t="s">
        <v>18</v>
      </c>
      <c r="J13" s="78"/>
      <c r="K13" s="78" t="s">
        <v>18</v>
      </c>
      <c r="L13" s="78"/>
      <c r="M13" s="78" t="s">
        <v>18</v>
      </c>
      <c r="N13" s="78"/>
      <c r="O13" s="79"/>
      <c r="P13" s="79"/>
      <c r="Q13" s="136" t="s">
        <v>183</v>
      </c>
      <c r="R13" s="85" t="s">
        <v>132</v>
      </c>
      <c r="S13" s="92" t="s">
        <v>28</v>
      </c>
      <c r="T13" s="26">
        <v>500</v>
      </c>
      <c r="U13" s="26">
        <f>T13*4</f>
        <v>2000</v>
      </c>
      <c r="V13" s="68">
        <v>0.6</v>
      </c>
      <c r="W13" s="69" t="s">
        <v>128</v>
      </c>
    </row>
    <row r="14" spans="1:23" s="1" customFormat="1" ht="90" x14ac:dyDescent="0.2">
      <c r="A14" s="92" t="s">
        <v>166</v>
      </c>
      <c r="B14" s="129" t="s">
        <v>134</v>
      </c>
      <c r="C14" s="131" t="s">
        <v>129</v>
      </c>
      <c r="D14" s="91" t="s">
        <v>207</v>
      </c>
      <c r="E14" s="25"/>
      <c r="F14" s="25"/>
      <c r="G14" s="78" t="s">
        <v>18</v>
      </c>
      <c r="H14" s="78" t="s">
        <v>18</v>
      </c>
      <c r="I14" s="78"/>
      <c r="J14" s="78"/>
      <c r="K14" s="78"/>
      <c r="L14" s="78"/>
      <c r="M14" s="78"/>
      <c r="N14" s="78"/>
      <c r="O14" s="79"/>
      <c r="P14" s="79"/>
      <c r="Q14" s="136"/>
      <c r="R14" s="91" t="s">
        <v>208</v>
      </c>
      <c r="S14" s="130" t="s">
        <v>28</v>
      </c>
      <c r="T14" s="26">
        <v>500</v>
      </c>
      <c r="U14" s="26">
        <f>T14*4</f>
        <v>2000</v>
      </c>
      <c r="V14" s="68"/>
      <c r="W14" s="69"/>
    </row>
    <row r="15" spans="1:23" ht="19.5" x14ac:dyDescent="0.2">
      <c r="A15" s="91"/>
      <c r="B15" s="132" t="s">
        <v>20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87"/>
      <c r="T15" s="87"/>
      <c r="U15" s="88">
        <f>SUM(U13:U14)</f>
        <v>4000</v>
      </c>
    </row>
    <row r="17" spans="18:21" ht="33" customHeight="1" x14ac:dyDescent="0.2">
      <c r="R17" s="161" t="s">
        <v>192</v>
      </c>
      <c r="S17" s="161"/>
      <c r="T17" s="159">
        <f>SUM(U15,'Uso Público'!U17,Invest.yMonit.!U22,'Infra,equip,man.cont'!U17,Relnt_RRHH!U18,Man.RRNN!U14,Protec.ycontrol!U18)</f>
        <v>652030</v>
      </c>
      <c r="U17" s="160"/>
    </row>
  </sheetData>
  <mergeCells count="25">
    <mergeCell ref="T17:U17"/>
    <mergeCell ref="R17:S17"/>
    <mergeCell ref="V11:V12"/>
    <mergeCell ref="W11:W12"/>
    <mergeCell ref="A1:U1"/>
    <mergeCell ref="A3:U3"/>
    <mergeCell ref="A4:U4"/>
    <mergeCell ref="A5:U5"/>
    <mergeCell ref="A11:A12"/>
    <mergeCell ref="B11:B12"/>
    <mergeCell ref="C11:C12"/>
    <mergeCell ref="D11:D12"/>
    <mergeCell ref="A2:U2"/>
    <mergeCell ref="A7:B7"/>
    <mergeCell ref="C7:Q7"/>
    <mergeCell ref="A8:B8"/>
    <mergeCell ref="C8:Q8"/>
    <mergeCell ref="A9:B9"/>
    <mergeCell ref="C9:Q9"/>
    <mergeCell ref="S11:U11"/>
    <mergeCell ref="B15:R15"/>
    <mergeCell ref="Q13:Q14"/>
    <mergeCell ref="E11:P11"/>
    <mergeCell ref="Q11:Q12"/>
    <mergeCell ref="R11:R12"/>
  </mergeCells>
  <pageMargins left="0.51181102362204722" right="0.31496062992125984" top="0.74803149606299213" bottom="0.74803149606299213" header="0.31496062992125984" footer="0.31496062992125984"/>
  <pageSetup paperSize="14" scale="85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Protec.ycontrol</vt:lpstr>
      <vt:lpstr>Man.RRNN</vt:lpstr>
      <vt:lpstr>Relnt_RRHH</vt:lpstr>
      <vt:lpstr>Infra,equip,man.cont</vt:lpstr>
      <vt:lpstr>Invest.yMonit.</vt:lpstr>
      <vt:lpstr>Uso Público</vt:lpstr>
      <vt:lpstr>Rel.Com.</vt:lpstr>
      <vt:lpstr>'Infra,equip,man.cont'!Área_de_impresión</vt:lpstr>
      <vt:lpstr>Invest.yMonit.!Área_de_impresión</vt:lpstr>
      <vt:lpstr>Man.RRNN!Área_de_impresión</vt:lpstr>
      <vt:lpstr>'Uso Público'!Área_de_impresión</vt:lpstr>
      <vt:lpstr>'Infra,equip,man.cont'!Títulos_a_imprimir</vt:lpstr>
      <vt:lpstr>Invest.yMonit.!Títulos_a_imprimir</vt:lpstr>
      <vt:lpstr>Man.RRNN!Títulos_a_imprimir</vt:lpstr>
      <vt:lpstr>Protec.ycontrol!Títulos_a_imprimir</vt:lpstr>
      <vt:lpstr>Relnt_RRHH!Títulos_a_imprimir</vt:lpstr>
      <vt:lpstr>'Uso Público'!Títulos_a_imprimir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brenn</cp:lastModifiedBy>
  <cp:lastPrinted>2021-03-09T14:09:04Z</cp:lastPrinted>
  <dcterms:created xsi:type="dcterms:W3CDTF">2001-01-15T17:49:33Z</dcterms:created>
  <dcterms:modified xsi:type="dcterms:W3CDTF">2022-02-18T21:21:15Z</dcterms:modified>
</cp:coreProperties>
</file>