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 Romero Z\Documents\MUNI LIBERTAD\Caso Parques Regionales Municipales Libertad\POAs-2021\"/>
    </mc:Choice>
  </mc:AlternateContent>
  <xr:revisionPtr revIDLastSave="0" documentId="13_ncr:1_{CE47E6ED-8C7B-462C-8786-B17A862755B6}" xr6:coauthVersionLast="45" xr6:coauthVersionMax="45" xr10:uidLastSave="{00000000-0000-0000-0000-000000000000}"/>
  <bookViews>
    <workbookView xWindow="-120" yWindow="-120" windowWidth="20730" windowHeight="11160" tabRatio="654" xr2:uid="{00000000-000D-0000-FFFF-FFFF00000000}"/>
  </bookViews>
  <sheets>
    <sheet name="1.Incendios" sheetId="1" r:id="rId1"/>
    <sheet name="2.Leñaymad." sheetId="9" r:id="rId2"/>
    <sheet name="3.Caza" sheetId="10" r:id="rId3"/>
    <sheet name="4.CambioUso" sheetId="2" r:id="rId4"/>
    <sheet name="6.UsoPúblico" sheetId="5" r:id="rId5"/>
    <sheet name="Inv.yMon.(NA)" sheetId="4" state="hidden" r:id="rId6"/>
  </sheets>
  <definedNames>
    <definedName name="_xlnm.Print_Titles" localSheetId="0">'1.Incendios'!$8:$9</definedName>
    <definedName name="_xlnm.Print_Titles" localSheetId="1">'2.Leñaymad.'!$8:$9</definedName>
    <definedName name="_xlnm.Print_Titles" localSheetId="2">'3.Caza'!$8:$9</definedName>
    <definedName name="_xlnm.Print_Titles" localSheetId="3">'4.CambioUso'!$8:$9</definedName>
    <definedName name="_xlnm.Print_Titles" localSheetId="4">'6.UsoPúblico'!$8:$9</definedName>
    <definedName name="_xlnm.Print_Titles" localSheetId="5">'Inv.yMon.(NA)'!$11:$12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6" i="5" l="1"/>
  <c r="U14" i="5"/>
  <c r="U17" i="2"/>
  <c r="U28" i="1"/>
  <c r="U11" i="5" l="1"/>
  <c r="T10" i="5"/>
  <c r="U10" i="5" s="1"/>
  <c r="T10" i="2"/>
  <c r="U10" i="2" s="1"/>
  <c r="T11" i="2"/>
  <c r="U11" i="2" s="1"/>
  <c r="T13" i="2"/>
  <c r="U13" i="2" s="1"/>
  <c r="T16" i="2"/>
  <c r="U16" i="2" s="1"/>
  <c r="U15" i="2"/>
  <c r="AE14" i="2"/>
  <c r="AD14" i="2" s="1"/>
  <c r="AG14" i="2" s="1"/>
  <c r="T14" i="2" s="1"/>
  <c r="U14" i="2" s="1"/>
  <c r="U11" i="10"/>
  <c r="T11" i="10"/>
  <c r="U10" i="10"/>
  <c r="T10" i="10"/>
  <c r="U11" i="9"/>
  <c r="T11" i="9"/>
  <c r="U10" i="9"/>
  <c r="T10" i="9"/>
  <c r="AI27" i="1"/>
  <c r="AH27" i="1"/>
  <c r="AI26" i="1"/>
  <c r="AH26" i="1"/>
  <c r="T17" i="1"/>
  <c r="T12" i="1"/>
  <c r="U12" i="1" s="1"/>
  <c r="W17" i="10"/>
  <c r="W12" i="10" s="1"/>
  <c r="AD10" i="10"/>
  <c r="AF10" i="10" s="1"/>
  <c r="Z8" i="10"/>
  <c r="Z11" i="10" s="1"/>
  <c r="AC14" i="2" l="1"/>
  <c r="T24" i="1"/>
  <c r="U24" i="1" s="1"/>
  <c r="AH11" i="10"/>
  <c r="AA11" i="10"/>
  <c r="AI11" i="10" s="1"/>
  <c r="AC8" i="10"/>
  <c r="Z10" i="10"/>
  <c r="W17" i="9"/>
  <c r="W12" i="9" s="1"/>
  <c r="AD10" i="9"/>
  <c r="AF10" i="9" s="1"/>
  <c r="Z8" i="9"/>
  <c r="AC8" i="9" s="1"/>
  <c r="Y22" i="1"/>
  <c r="Z22" i="1" s="1"/>
  <c r="T22" i="1" s="1"/>
  <c r="U22" i="1" s="1"/>
  <c r="U21" i="1"/>
  <c r="U20" i="1"/>
  <c r="AA17" i="1"/>
  <c r="U17" i="1"/>
  <c r="U16" i="1"/>
  <c r="Z12" i="1"/>
  <c r="AH10" i="10" l="1"/>
  <c r="AA10" i="10"/>
  <c r="Z10" i="9"/>
  <c r="AH10" i="9" s="1"/>
  <c r="AA10" i="9"/>
  <c r="AI10" i="9" s="1"/>
  <c r="Z11" i="9"/>
  <c r="AC12" i="10" l="1"/>
  <c r="AI10" i="10"/>
  <c r="U12" i="10" s="1"/>
  <c r="AA12" i="10" s="1"/>
  <c r="AA11" i="9"/>
  <c r="AI11" i="9" s="1"/>
  <c r="AH11" i="9"/>
  <c r="U12" i="9"/>
  <c r="AA12" i="9" s="1"/>
  <c r="Z12" i="5"/>
  <c r="AA11" i="5"/>
  <c r="AC12" i="9" l="1"/>
  <c r="AA12" i="2" l="1"/>
  <c r="AC13" i="1"/>
  <c r="Z11" i="2"/>
  <c r="A4" i="4"/>
  <c r="A4" i="5"/>
  <c r="A4" i="2"/>
  <c r="AB25" i="1" l="1"/>
  <c r="AC25" i="1" s="1"/>
  <c r="Z8" i="1"/>
  <c r="Z26" i="1" l="1"/>
  <c r="T26" i="1" s="1"/>
  <c r="AC8" i="1"/>
  <c r="Z15" i="1"/>
  <c r="AH15" i="1" s="1"/>
  <c r="T15" i="1" s="1"/>
  <c r="Z27" i="1"/>
  <c r="T27" i="1" s="1"/>
  <c r="Z25" i="1"/>
  <c r="Z13" i="1"/>
  <c r="AH13" i="1" s="1"/>
  <c r="T13" i="1" s="1"/>
  <c r="Z14" i="1"/>
  <c r="AH14" i="1" s="1"/>
  <c r="T14" i="1" s="1"/>
  <c r="T25" i="1" l="1"/>
  <c r="AA25" i="1"/>
  <c r="AA13" i="1"/>
  <c r="AI13" i="1" s="1"/>
  <c r="U13" i="1" s="1"/>
  <c r="Y12" i="2"/>
  <c r="T12" i="2" s="1"/>
  <c r="AA27" i="1"/>
  <c r="U27" i="1" s="1"/>
  <c r="AA15" i="1"/>
  <c r="AI15" i="1" s="1"/>
  <c r="U15" i="1" s="1"/>
  <c r="AA14" i="1"/>
  <c r="AI14" i="1" s="1"/>
  <c r="U14" i="1" s="1"/>
  <c r="Z12" i="2" l="1"/>
  <c r="U25" i="1"/>
  <c r="AD26" i="1"/>
  <c r="AF26" i="1" s="1"/>
  <c r="AA26" i="1" s="1"/>
  <c r="U26" i="1" s="1"/>
  <c r="U12" i="2" l="1"/>
  <c r="AC28" i="1"/>
  <c r="T18" i="4"/>
  <c r="U18" i="4" s="1"/>
  <c r="Z17" i="2" l="1"/>
  <c r="U19" i="4"/>
  <c r="U17" i="4"/>
  <c r="U16" i="4"/>
  <c r="T15" i="4"/>
  <c r="U15" i="4" s="1"/>
  <c r="U14" i="4"/>
  <c r="U13" i="4"/>
  <c r="U20" i="4" s="1"/>
  <c r="A3" i="5" l="1"/>
  <c r="A2" i="5"/>
  <c r="A1" i="5"/>
  <c r="A3" i="4"/>
  <c r="A2" i="4"/>
  <c r="A1" i="4"/>
  <c r="A3" i="2"/>
  <c r="A2" i="2"/>
  <c r="A1" i="2"/>
  <c r="V19" i="5" l="1"/>
  <c r="V14" i="5" s="1"/>
  <c r="U13" i="5"/>
  <c r="V20" i="4"/>
  <c r="V25" i="4"/>
  <c r="V22" i="2"/>
  <c r="V17" i="2" s="1"/>
  <c r="W33" i="1"/>
  <c r="W28" i="1" s="1"/>
  <c r="AA28" i="1" l="1"/>
  <c r="Y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Juanjo Romero Z</author>
  </authors>
  <commentList>
    <comment ref="U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12 bomberos x 14 días (2 semanas que nos han durado los fuegos)</t>
        </r>
      </text>
    </comment>
    <comment ref="D26" authorId="1" shapeId="0" xr:uid="{59509A62-ADF7-43F0-9099-1233A4C5172F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27" authorId="1" shapeId="0" xr:uid="{8FF22F69-A1C4-4783-860B-D5680F10F2CB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Juanjo Romero Z</author>
  </authors>
  <commentList>
    <comment ref="D10" authorId="0" shapeId="0" xr:uid="{AA43D381-4168-469E-9115-DFE37138C511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11" authorId="0" shapeId="0" xr:uid="{0BE09487-A319-46CE-A2D5-923412B7D78C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Juanjo Romero Z</author>
  </authors>
  <commentList>
    <comment ref="D10" authorId="0" shapeId="0" xr:uid="{6A14C3CD-35F0-402D-A363-49DD35AD6726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x semana</t>
        </r>
      </text>
    </comment>
    <comment ref="D11" authorId="0" shapeId="0" xr:uid="{80B55D3E-77F1-4C69-A8CD-2B9047628079}">
      <text>
        <r>
          <rPr>
            <b/>
            <sz val="9"/>
            <color indexed="81"/>
            <rFont val="Tahoma"/>
            <family val="2"/>
          </rPr>
          <t>Juanjo Romero Z:</t>
        </r>
        <r>
          <rPr>
            <sz val="9"/>
            <color indexed="81"/>
            <rFont val="Tahoma"/>
            <family val="2"/>
          </rPr>
          <t xml:space="preserve">
1 / bimestres</t>
        </r>
      </text>
    </comment>
  </commentList>
</comments>
</file>

<file path=xl/sharedStrings.xml><?xml version="1.0" encoding="utf-8"?>
<sst xmlns="http://schemas.openxmlformats.org/spreadsheetml/2006/main" count="665" uniqueCount="206">
  <si>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</si>
  <si>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</si>
  <si>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</si>
  <si>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</si>
  <si>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</si>
  <si>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</si>
  <si>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</si>
  <si>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</si>
  <si>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</si>
  <si>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</si>
  <si>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</si>
  <si>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</si>
  <si>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</si>
  <si>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</si>
  <si>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</si>
  <si>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</si>
  <si>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</si>
  <si>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Informe de Actividades con fotografias</t>
  </si>
  <si>
    <t>1,2</t>
  </si>
  <si>
    <t>Sub-Total</t>
  </si>
  <si>
    <t>CO</t>
  </si>
  <si>
    <t>Resultado Esperado</t>
  </si>
  <si>
    <t>X</t>
  </si>
  <si>
    <t>Código</t>
  </si>
  <si>
    <t>Coordinador y arqueólogos. Coordinador de Áreas Protegidas. Encargado.</t>
  </si>
  <si>
    <t>Listado de participantes y fotografias</t>
  </si>
  <si>
    <t>1,2    3,4</t>
  </si>
  <si>
    <t>Sitios arqueológicos El Zotz y El Palmar.</t>
  </si>
  <si>
    <t>1,2   3,4</t>
  </si>
  <si>
    <t>Observaciones</t>
  </si>
  <si>
    <t>Ubicación geográfica</t>
  </si>
  <si>
    <t>Se han coordinado y realizado investigaciones y mediciones periódicas de parámetros críticos para documentar la situación ecológica y biológica orientar las acciones de conservación del biotopo.</t>
  </si>
  <si>
    <t>CECON-Guate y Petén.</t>
  </si>
  <si>
    <t>Generar la línea base de investigación y monitoreo (priorización de áreas y temas).</t>
  </si>
  <si>
    <t>USAC/CECON - Guatemala,y Entidades Internacional</t>
  </si>
  <si>
    <t>Gestionar proyectos de investigación.</t>
  </si>
  <si>
    <t>3 protocolos o proyectos presentados a las entidades.</t>
  </si>
  <si>
    <t>Ejecución y seguimiento de las investigaciones, estudios y prácticas dentro del biotopo.</t>
  </si>
  <si>
    <t>CECON-Guate y CUDEP.</t>
  </si>
  <si>
    <t>Generar y sistematizar una base de datos de las investigaciones en el biotopo.</t>
  </si>
  <si>
    <t>CDC</t>
  </si>
  <si>
    <t>Divulgar y promocionar las investigaciones generada, a través de educación ambiental, mesa de monitoreo u otros.</t>
  </si>
  <si>
    <t>Fotografías de los trenes de aseo.</t>
  </si>
  <si>
    <t>Indicador</t>
  </si>
  <si>
    <t>Conjuntamente con personal de SIPECIF-CONAP, BioItzá y PANAT, se limpiaron dichos límites (8 Km/CECON).</t>
  </si>
  <si>
    <r>
      <t xml:space="preserve">Se realizaron al menos </t>
    </r>
    <r>
      <rPr>
        <sz val="8"/>
        <color indexed="10"/>
        <rFont val="Comic Sans MS"/>
        <family val="4"/>
      </rPr>
      <t>4 patrullajes</t>
    </r>
    <r>
      <rPr>
        <sz val="8"/>
        <color indexed="10"/>
        <rFont val="Comic Sans MS"/>
        <family val="4"/>
      </rPr>
      <t xml:space="preserve"> / semana = 8 / plan quincenal = 16 / mes = 192 / año.</t>
    </r>
  </si>
  <si>
    <t>Total</t>
  </si>
  <si>
    <t>Si</t>
  </si>
  <si>
    <t>No</t>
  </si>
  <si>
    <t>Parcial</t>
  </si>
  <si>
    <t>Solo para fenología</t>
  </si>
  <si>
    <t>Aún no se cuenta con dicha base…</t>
  </si>
  <si>
    <t>Solamente en la mesa de monitoreo de la RBM.</t>
  </si>
  <si>
    <t xml:space="preserve">Se realizan los siguientes proyectos:        1.- Regeneración Natural (finalizado).                                2.- Identificación de fungis.                                3.- Distribución de Pimenta dioica.                           4.- Distribución de Quercus spp.                 </t>
  </si>
  <si>
    <r>
      <t xml:space="preserve">Se gestionaron 4 proyectos por CDC y Herbario del CECON.                                   </t>
    </r>
    <r>
      <rPr>
        <sz val="9"/>
        <color indexed="10"/>
        <rFont val="Arial"/>
        <family val="2"/>
      </rPr>
      <t>Conjuntamente la Coordinación Técnica de Biotopos Petén y el Herbario, se prevé la formulación de proyecto de PPM's en El Zotz, para el 2016.</t>
    </r>
  </si>
  <si>
    <r>
      <rPr>
        <sz val="9"/>
        <color indexed="10"/>
        <rFont val="Arial"/>
        <family val="2"/>
      </rPr>
      <t>Registro No. del IDAEH</t>
    </r>
    <r>
      <rPr>
        <sz val="9"/>
        <rFont val="Arial"/>
        <family val="2"/>
      </rPr>
      <t xml:space="preserve">, quienes realizan inspecciones de supervisión al PAEZ durante su ejecución.                El PAEZ presenta informes anuales de ejecución, se cuenta con el del 2014, </t>
    </r>
    <r>
      <rPr>
        <sz val="9"/>
        <color indexed="10"/>
        <rFont val="Arial"/>
        <family val="2"/>
      </rPr>
      <t>el 2015 hasta finales de año.</t>
    </r>
  </si>
  <si>
    <r>
      <t xml:space="preserve">Con el apoyo de CONAP (COC-San Miguel), Asociación de Turismo Comunitario del Cruce Dos Aguadas, BALAM, PAEZ y CECON se realizó tren de aseo en campamentos centrales del CECON e IDAEH, </t>
    </r>
    <r>
      <rPr>
        <sz val="9"/>
        <color indexed="10"/>
        <rFont val="Arial"/>
        <family val="2"/>
      </rPr>
      <t>EXTRAYENDO 6 PICOPADAS DE BASURA (6 TM) CON LO QUE SE ELIMINARON 10 FOSOS DE BASURAS…</t>
    </r>
  </si>
  <si>
    <t>Se ha participado en todos los espaciones como el comité de la RBM, Comité laguna del Tigre, Bloque Tikal-Zotz y BioItza.</t>
  </si>
  <si>
    <t>Se cuenta con 10 Guarda Recursos con su salario mensual puntual y prestaciones de ley + bonos de la USAC = 16 salarios al año.</t>
  </si>
  <si>
    <t>CONSEJO NACIONAL DE AREAS PROTEGIDAS -CONAP-</t>
  </si>
  <si>
    <t>4.1.</t>
  </si>
  <si>
    <t>4.2.</t>
  </si>
  <si>
    <t>5.1.</t>
  </si>
  <si>
    <t>5.2.</t>
  </si>
  <si>
    <t>1. Linea de acción: Investigación y monitoreo</t>
  </si>
  <si>
    <r>
      <t>2. Programa:</t>
    </r>
    <r>
      <rPr>
        <b/>
        <sz val="10"/>
        <rFont val="Comic Sans MS"/>
        <family val="4"/>
      </rPr>
      <t xml:space="preserve"> Investigación y monitoreo</t>
    </r>
  </si>
  <si>
    <t>3. Sub programa: Investigación y monitoreo</t>
  </si>
  <si>
    <t>Estrategia para la gestión de proyectos.</t>
  </si>
  <si>
    <t>Documentos en biblioteca de la CDC y Mesa de Monitoreo.</t>
  </si>
  <si>
    <t>Documentos de publicaciones y otros medios.</t>
  </si>
  <si>
    <t>Informe de Supervisión con verificadores (CECON). Informes de la Temporada 2018 del PAEZ.</t>
  </si>
  <si>
    <t>Monitoreo del Halcón pecho naranja (Peregrine Fund)</t>
  </si>
  <si>
    <t>Informe anual y publicaciones</t>
  </si>
  <si>
    <t>Coordinador de Investigadores, Investigadores, Escuela de Biología/USAC, Coordinador de Área Protegida.</t>
  </si>
  <si>
    <t>Director, Coordinador e Investigadores, Coordinador de Area Protegida, Escuela de Biología/USAC.</t>
  </si>
  <si>
    <t>Coordinador e Investigadores, Coordinador de Area Protegida, Escuela de Biología/USAC.</t>
  </si>
  <si>
    <t>Coordinador de Área Protegida y Encargados de Investigación.</t>
  </si>
  <si>
    <t>Coordinador de Área Protegida, Encargado de Investigación (Mateo Allshouse) y Depto.Vida Silvestre (CONAP-Petén)</t>
  </si>
  <si>
    <t>Peñones de los murciélagos y el Yesal</t>
  </si>
  <si>
    <t>Se ha conservado el patrimonio cultural tangible e intangible del biotopo.</t>
  </si>
  <si>
    <t>/mes</t>
  </si>
  <si>
    <t>Seguimiento y apoyo al Proyecto Arqueológico El Zotz -PAEZ- temporada 2019 (cofinanciado por la Universidad de Austin-Texas y PACUNAM.</t>
  </si>
  <si>
    <t>Aguadas y caminos del Biotopo</t>
  </si>
  <si>
    <t>GRAN TOTAL</t>
  </si>
  <si>
    <t>PLAN OPERATIVO ANUAL 2021</t>
  </si>
  <si>
    <t>Control esporádico de focos de incendios forestales en zonas vulnerables y de mayor riesgo.</t>
  </si>
  <si>
    <t>Ver duración de temporada de incendios en los últimos 5 años. Dotación de equipo mínimo contra fuegos (2 Sopladoras, 2 Motosierras, 4 Mochilas aspersión agua a presión, Polasky's, Makclaren's)</t>
  </si>
  <si>
    <t>1 GRR fijo de la SARN + 4 personas equipo topografía</t>
  </si>
  <si>
    <t>Conformación de CIF-Municipal La Libertad lo conforma la Oficina de Control de Riesgos (Geovany Martínez)</t>
  </si>
  <si>
    <t>Equipo mínimo: motosierra + motosopladora (o fumigadora)</t>
  </si>
  <si>
    <t>Coordinación con CIF-CONRED y PERENCO para apoyo en logística (raciones frías, agua purificada, combustibles, cisterna de agua, bomberos…) para el control de focos de fuegos.</t>
  </si>
  <si>
    <t>COMPONENTE DE INVESTIGACION Y MONITOREO BIOLOGICO</t>
  </si>
  <si>
    <t>Relación con INEF Telesecundaria ( Irlanda Calderón Urizar, Concejal I, Rep. Comisión de Educación )</t>
  </si>
  <si>
    <t>Comunicación Social (Daniel Sierra)</t>
  </si>
  <si>
    <t>Salario con bono 14 y aguinaldo</t>
  </si>
  <si>
    <t>MUNICIPALIDAD DE LA LIBERTAD, PETÉN</t>
  </si>
  <si>
    <t>Rehabilitación, supervisión y limpieza de 2,383 m. de límite PRM El Chicozapote</t>
  </si>
  <si>
    <r>
      <t>Se realizaran al menos 1</t>
    </r>
    <r>
      <rPr>
        <sz val="8"/>
        <color indexed="10"/>
        <rFont val="Comic Sans MS"/>
        <family val="4"/>
      </rPr>
      <t xml:space="preserve"> patrullaje / semana = 4 / mes = 48 / año.</t>
    </r>
  </si>
  <si>
    <r>
      <t xml:space="preserve">Participa DIPRONA y Muni; raciones </t>
    </r>
    <r>
      <rPr>
        <sz val="8"/>
        <color indexed="10"/>
        <rFont val="Comic Sans MS"/>
        <family val="4"/>
      </rPr>
      <t>proporcinaodos por PERENCO</t>
    </r>
  </si>
  <si>
    <r>
      <t>Se realizaran al menos 1</t>
    </r>
    <r>
      <rPr>
        <sz val="8"/>
        <color indexed="10"/>
        <rFont val="Comic Sans MS"/>
        <family val="4"/>
      </rPr>
      <t xml:space="preserve"> patrullaje / bimestre = 6 / año.</t>
    </r>
  </si>
  <si>
    <t>Se participará en reuniones organizadas por la ORM (1xmesx6 meses)</t>
  </si>
  <si>
    <t>Participación en CIF-Municipal de La Libertad</t>
  </si>
  <si>
    <t>Km./día</t>
  </si>
  <si>
    <t>Q./rondas</t>
  </si>
  <si>
    <t>4 peones</t>
  </si>
  <si>
    <t>días</t>
  </si>
  <si>
    <t>Oficina Municipal de Catastro, Forestal y Sección de Tierras</t>
  </si>
  <si>
    <t>Informe de actividades con fotografias (SMART's)</t>
  </si>
  <si>
    <t>Implementación de Sistema de Alerta Temprana de Incendios Forestales (SATIF) y de seguimiento a puntos de calor del CEMEC-CONAP</t>
  </si>
  <si>
    <t>Informe de Temporada 2021 de Incendios Forestales con fotografías y mapas</t>
  </si>
  <si>
    <t>Banderolas y Mapeo de puntos de calor</t>
  </si>
  <si>
    <t>Acta Conformación + Informe de Temporada 2021</t>
  </si>
  <si>
    <t>Informes de actividades con fotografías</t>
  </si>
  <si>
    <t>8 patrullajes de monitoreo para la prevención de incendios forestales en zonas vulnerables y de mayor riesgo</t>
  </si>
  <si>
    <t>Se realizaran al menos 2 patrols / mes / 4 meses temporadas verano</t>
  </si>
  <si>
    <t>12 bomberos x 14 días (media del tiempo duración de incendios = 2 semanas fuertes)</t>
  </si>
  <si>
    <t>Recibo de caja de la transferencia respectiva</t>
  </si>
  <si>
    <t>Se contrata personal a destajo (temporal) 4 a 6 peones Q.75</t>
  </si>
  <si>
    <t>insumos en calidad de préstamo (evitar procedmto de donación, ok)</t>
  </si>
  <si>
    <t>mes</t>
  </si>
  <si>
    <t>año</t>
  </si>
  <si>
    <t>APORTES AL POA:</t>
  </si>
  <si>
    <t>meses</t>
  </si>
  <si>
    <t>/año</t>
  </si>
  <si>
    <t>1 peon/semana</t>
  </si>
  <si>
    <t>/año (4 meses temporada)</t>
  </si>
  <si>
    <t>Diseño y Fotografías</t>
  </si>
  <si>
    <t>días (4 peones x 2 d./semana x 3 meses)</t>
  </si>
  <si>
    <t>Presencia física de personal mínimo para la ejecución de las actividades de los programas de manejo de los PRM (1 Encargada OFM + 1 Asesor + 1 Técnico + 1 Guarda Parque + 4 Peones)</t>
  </si>
  <si>
    <t>Memorias, Actas de reuniones o Listados de participación</t>
  </si>
  <si>
    <t>Guarda Parques</t>
  </si>
  <si>
    <t>Encargada OFM + Asesor Forestal &amp; Manager APs</t>
  </si>
  <si>
    <t>Encargada OFM + Asesor Forestal &amp; Manager Aps + Técnico + Guarda Parques</t>
  </si>
  <si>
    <t>Informe Periódico de Progreso POA-2021 + Informe Final POA-2021</t>
  </si>
  <si>
    <t>Ubicación Geográfica</t>
  </si>
  <si>
    <t>meses AF&amp;MAPs; van</t>
  </si>
  <si>
    <t>Gestión de por lo menos 1 perfil de proyecto</t>
  </si>
  <si>
    <t>Informe de evaluación e interpretación de los PRMs</t>
  </si>
  <si>
    <t>2 Perfiles de Proyectos Ecoturísiticos</t>
  </si>
  <si>
    <t>Copia de Planillas y Váuchers</t>
  </si>
  <si>
    <t>Váucher's de Aportes (préstamos)</t>
  </si>
  <si>
    <t>Contancias de gestión</t>
  </si>
  <si>
    <t>Trenes de aseo para la eliminación y extracción de residuos sólidos generados por malos vecinos y presencia física (febrero durante la limpieza de límites, septiembre como acción cívica en coordinación con escuela)</t>
  </si>
  <si>
    <t>Oficina Municipal de Catastro, Forestal y Sección de Tierras (Técnico Forestal + Guarda Parques)</t>
  </si>
  <si>
    <t>Refaxiones para escolares</t>
  </si>
  <si>
    <t>Idem gestión ff</t>
  </si>
  <si>
    <t>NO APLICA AÚN</t>
  </si>
  <si>
    <t>Diseño y fotografías de su instalación</t>
  </si>
  <si>
    <t>Encargada OFM + Asesor Forestal &amp; Manager Aps + Técnico Forestal + Guarda Parques + Director Instituto + Estudiantes</t>
  </si>
  <si>
    <t>Listados de participantes de Institutos identificados</t>
  </si>
  <si>
    <t>Identificación, muestra de interés y priorización de Intitutos Públicos (primaria, básico y diversificado) de la cabecera de La Libertad</t>
  </si>
  <si>
    <t>Encargada OFM + Asesor Forestal &amp; Manager Aps + Enc. Comunicación Social Municipal + Directores de Institutos</t>
  </si>
  <si>
    <t>Listado de participantes y fotografías de reuniones</t>
  </si>
  <si>
    <t>Gestión de capacitadores: ONG's y OG's, EPS's/CUDEP o Universidades Privadas</t>
  </si>
  <si>
    <t>Lista de capacitadores potenciales</t>
  </si>
  <si>
    <t>1 EPS Educ.Ambiental</t>
  </si>
  <si>
    <t>Giras ecológicas para la atención a estudiantes de Institutos priorizados (tren de aseo cívico)</t>
  </si>
  <si>
    <t>reuniones (gastos x refax)</t>
  </si>
  <si>
    <t>meses Técnico Regente (Ojo, estimar aporte en este punto, nivelarlo para otros Componentes, ok)</t>
  </si>
  <si>
    <t>(solo GRP, sin los bomberos ok)</t>
  </si>
  <si>
    <t>pancartas</t>
  </si>
  <si>
    <t xml:space="preserve">rótulos </t>
  </si>
  <si>
    <t>1 GRR fijo de la SARN (Aux.Tec.) + 4 personas equipo topografía - aportes en Comp.Prot+Man.RNN</t>
  </si>
  <si>
    <t>PARQUE REGIONAL MUNICIPAL EL CHICOZAPOTE</t>
  </si>
  <si>
    <t>Parque Regional Municipal El Chicozapote</t>
  </si>
  <si>
    <t>Oficina Municipal de Catastro, Forestal y Sección de Tierras (Técnico Forestal + Guarda Parques) + Oficina de Control de Riesgos</t>
  </si>
  <si>
    <t>Se ha elaborado e implementado "Plan de Prevención y Control de Incendios Forestales"</t>
  </si>
  <si>
    <t>Se han coordinado acciones de manejo de los PRM con posibles coadministradores e instituciones interesadas</t>
  </si>
  <si>
    <t>Elaboración de "Plan de Prevención y Control de Incendios Forestales"</t>
  </si>
  <si>
    <t>Plan de Prevención y Control de Incendios Forestales</t>
  </si>
  <si>
    <t>Se ha establecido comunicación activa con los vecinos del área para indicarles la regulación de uso y manejo del parque</t>
  </si>
  <si>
    <t>Diseño y ubicación de señalética</t>
  </si>
  <si>
    <t>Técnico Forestal + Guarda Parques</t>
  </si>
  <si>
    <t>Elaboración de "Plan de Protección y Vigilancia de los PRMs"</t>
  </si>
  <si>
    <t>Plan de Protección y Vigilancia de los PRMs</t>
  </si>
  <si>
    <r>
      <t xml:space="preserve">1. Objetivo estratégico: </t>
    </r>
    <r>
      <rPr>
        <b/>
        <i/>
        <u/>
        <sz val="12"/>
        <rFont val="Comic Sans MS"/>
        <family val="4"/>
      </rPr>
      <t>Se ha alcanzado un alto nivel de prevención y control de incendios forestales</t>
    </r>
  </si>
  <si>
    <r>
      <t xml:space="preserve">2. Objetivo estratégico: </t>
    </r>
    <r>
      <rPr>
        <b/>
        <i/>
        <u/>
        <sz val="12"/>
        <rFont val="Comic Sans MS"/>
        <family val="4"/>
      </rPr>
      <t>Se ha disminuido en un 80% la extracción de leña y madera</t>
    </r>
  </si>
  <si>
    <t>x Parque</t>
  </si>
  <si>
    <r>
      <t xml:space="preserve">3. Objetivo estratégico: </t>
    </r>
    <r>
      <rPr>
        <b/>
        <i/>
        <u/>
        <sz val="12"/>
        <rFont val="Comic Sans MS"/>
        <family val="4"/>
      </rPr>
      <t>Se ha disminuido en un 80% la incidencia de cazadores</t>
    </r>
  </si>
  <si>
    <t>2 patrullajes de largo alcance y acompañados por PNC-DIPRONA, Estación La Libertad.</t>
  </si>
  <si>
    <t>5 personas</t>
  </si>
  <si>
    <t>Salario/mes</t>
  </si>
  <si>
    <t>x 5 pers./año x 3 Parques</t>
  </si>
  <si>
    <t>Oficio</t>
  </si>
  <si>
    <t>Seguimiento al cumplimiento de compromisos de Proyecto del PROBOSQUE del Parque Regional Chicozapote</t>
  </si>
  <si>
    <t xml:space="preserve">Fortalecimiento a la gestión de manejo con el cumplimiento de Informes de Evaluaciones POA-2021 + Formulación POA-2022 </t>
  </si>
  <si>
    <t>Se ha elaborado e implementado "Plan de Uso Público"</t>
  </si>
  <si>
    <t>No programado: se ha dado seguimiento a compromisos para el fortalecimiento de la autogestión y asegurar  la disponibilidad de personal y de la tenecia de la tierra para evitar el cambio de uso de los PRMs</t>
  </si>
  <si>
    <t>No programado: se han coordinado y realizado accciones para la evaluación e implementación del acceso al público a los PRMs</t>
  </si>
  <si>
    <t>Parque Regional Municipal El Chicozapote, Oficinas Forestal y de Planificación Municipal (OFM + OMP), INGUAT y CODEDEP</t>
  </si>
  <si>
    <r>
      <t xml:space="preserve">6. Objetivo estratégico: </t>
    </r>
    <r>
      <rPr>
        <b/>
        <i/>
        <u/>
        <sz val="12"/>
        <rFont val="Comic Sans MS"/>
        <family val="4"/>
      </rPr>
      <t>Se cuenta con un Plan de Uso Público para los PRMs</t>
    </r>
  </si>
  <si>
    <r>
      <t xml:space="preserve">4. Objetivo estratégico: </t>
    </r>
    <r>
      <rPr>
        <b/>
        <i/>
        <u/>
        <sz val="12"/>
        <rFont val="Comic Sans MS"/>
        <family val="4"/>
      </rPr>
      <t>Se ha evitado el cambio de uso del suelo dentro de los PRM, manteniendo la integridad del hábitat</t>
    </r>
  </si>
  <si>
    <t>Informar al SIGAP/CONAP el cambio de la propiedad del PRM Chicozapote: Fca. 6630, F.130, L. 214E del Petén 19/Enero/2016</t>
  </si>
  <si>
    <t>Se ha establecido una campaña de divulgación sobre la importancia de los PRM y la conservación integra de sus bosques y su fauna</t>
  </si>
  <si>
    <t>Participación en reuniones del SIGAP-CONAP y otras locales relacionadas a la sensibilización ambiental del PRM</t>
  </si>
  <si>
    <t>Definición de módulos relacionados al cuidado del ambiente, cambio climático e importancia (bienes y servicios) del PRM</t>
  </si>
  <si>
    <t>Implementación de módulos de ciencia ciudadana: cuidado del ambiente, cambio climático e importancia (bienes y servicios) del PRM</t>
  </si>
  <si>
    <t>Se han señalizado las áreas perimetrales de los PRMs</t>
  </si>
  <si>
    <t>Rotulación de linderos y pancartas informativas en ingreso al PRM</t>
  </si>
  <si>
    <t>16 patrullajes de corto alcance en zonas de amenazas y lugares estratégicos para prevenir ilícitos en el PRM.</t>
  </si>
  <si>
    <t>Se ha elaborado e implementado "Plan de Protección y Vigilancia de los PRMs"</t>
  </si>
  <si>
    <t>Se implementa el "Plan de Protección y Vigilancia de los PRMs"</t>
  </si>
  <si>
    <t>Evaluación ecoturística del PRM</t>
  </si>
  <si>
    <t>Inicio de la rehabilitación de instalaciones mínimas de control y vigilancia con materiales del propio bosque</t>
  </si>
  <si>
    <t>Gestión con OG's y ONG la capacitación del personal Guarda Parques en temas sobre Manual del Guarda Recursos, Bombero Forestal, Uso del GPS, SMART, Relaciones Humanas y otros de interés para el buen manejo del PRM</t>
  </si>
  <si>
    <t>Formulación de perfil de proyecto preliminares: 1.- Sendero para mountain cycle bikes y miradores en el PRM Chicozapote.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</si>
</sst>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[$Q-100A]#,##0"/>
    <numFmt numFmtId="165" formatCode="_-&quot;Q&quot;* #,##0_-;\-&quot;Q&quot;* #,##0_-;_-&quot;Q&quot;* &quot;-&quot;??_-;_-@_-"/>
    <numFmt numFmtId="166" formatCode="&quot;Q&quot;#,##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color indexed="49"/>
      <name val="Comic Sans MS"/>
      <family val="4"/>
    </font>
    <font>
      <b/>
      <i/>
      <sz val="10"/>
      <name val="Arial"/>
      <family val="2"/>
    </font>
    <font>
      <sz val="8"/>
      <name val="Comic Sans MS"/>
      <family val="4"/>
    </font>
    <font>
      <sz val="9"/>
      <name val="Comic Sans MS"/>
      <family val="4"/>
    </font>
    <font>
      <sz val="8"/>
      <color indexed="10"/>
      <name val="Comic Sans MS"/>
      <family val="4"/>
    </font>
    <font>
      <sz val="12"/>
      <name val="Comic Sans MS"/>
      <family val="4"/>
    </font>
    <font>
      <sz val="9"/>
      <name val="Arial"/>
      <family val="2"/>
    </font>
    <font>
      <b/>
      <sz val="8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Arial"/>
      <family val="2"/>
    </font>
    <font>
      <sz val="9"/>
      <name val="Arial Narrow"/>
      <family val="2"/>
    </font>
    <font>
      <sz val="10"/>
      <color theme="1"/>
      <name val="Comic Sans MS"/>
      <family val="4"/>
    </font>
    <font>
      <sz val="10"/>
      <color rgb="FFFF0000"/>
      <name val="Comic Sans MS"/>
      <family val="4"/>
    </font>
    <font>
      <sz val="8"/>
      <color rgb="FFFF0000"/>
      <name val="Comic Sans MS"/>
      <family val="4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0"/>
      <color rgb="FFFF0000"/>
      <name val="Arial"/>
      <family val="2"/>
    </font>
    <font>
      <b/>
      <sz val="10"/>
      <color rgb="FFFF0000"/>
      <name val="Comic Sans MS"/>
      <family val="4"/>
    </font>
    <font>
      <sz val="9"/>
      <color rgb="FFFF0000"/>
      <name val="Comic Sans MS"/>
      <family val="4"/>
    </font>
    <font>
      <b/>
      <sz val="11"/>
      <name val="Comic Sans MS"/>
      <family val="4"/>
    </font>
    <font>
      <sz val="9"/>
      <color rgb="FFFF0000"/>
      <name val="Arial"/>
      <family val="2"/>
    </font>
    <font>
      <b/>
      <i/>
      <u/>
      <sz val="12"/>
      <name val="Comic Sans MS"/>
      <family val="4"/>
    </font>
    <font>
      <sz val="10"/>
      <color indexed="49"/>
      <name val="Arial"/>
      <family val="2"/>
    </font>
    <font>
      <b/>
      <sz val="12"/>
      <color indexed="4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49" fontId="2" fillId="0" borderId="0" xfId="0" applyNumberFormat="1" applyFont="1" applyFill="1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9" fontId="7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9" fontId="11" fillId="0" borderId="0" xfId="0" applyNumberFormat="1" applyFont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2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15" fillId="0" borderId="0" xfId="0" applyFont="1"/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9" fontId="12" fillId="0" borderId="0" xfId="0" applyNumberFormat="1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9" fontId="16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164" fontId="28" fillId="0" borderId="0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0" xfId="0" quotePrefix="1" applyFont="1" applyAlignment="1">
      <alignment vertical="center" wrapText="1"/>
    </xf>
    <xf numFmtId="9" fontId="15" fillId="0" borderId="4" xfId="1" applyFont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0" fontId="6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14" fillId="0" borderId="1" xfId="0" applyFont="1" applyBorder="1" applyAlignment="1">
      <alignment vertical="center" wrapText="1"/>
    </xf>
    <xf numFmtId="44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0" xfId="0" quotePrefix="1" applyFont="1" applyAlignment="1">
      <alignment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/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/>
    <xf numFmtId="0" fontId="0" fillId="0" borderId="0" xfId="0" applyFill="1"/>
    <xf numFmtId="0" fontId="5" fillId="0" borderId="0" xfId="0" applyFont="1" applyBorder="1" applyAlignment="1">
      <alignment horizontal="left" vertical="justify"/>
    </xf>
    <xf numFmtId="0" fontId="5" fillId="0" borderId="0" xfId="0" applyFont="1" applyBorder="1" applyAlignment="1">
      <alignment vertical="justify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justify"/>
    </xf>
    <xf numFmtId="0" fontId="7" fillId="0" borderId="0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justify"/>
    </xf>
    <xf numFmtId="0" fontId="7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2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2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164" fontId="28" fillId="3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64" fontId="28" fillId="0" borderId="0" xfId="0" applyNumberFormat="1" applyFont="1" applyFill="1" applyBorder="1" applyAlignment="1">
      <alignment horizontal="right" vertical="center" wrapText="1"/>
    </xf>
    <xf numFmtId="164" fontId="22" fillId="0" borderId="0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30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9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6" fontId="7" fillId="0" borderId="1" xfId="0" applyNumberFormat="1" applyFont="1" applyFill="1" applyBorder="1" applyAlignment="1">
      <alignment horizontal="right" vertical="center" wrapText="1"/>
    </xf>
    <xf numFmtId="0" fontId="24" fillId="3" borderId="0" xfId="0" applyFont="1" applyFill="1" applyAlignment="1">
      <alignment vertical="center"/>
    </xf>
    <xf numFmtId="0" fontId="28" fillId="3" borderId="0" xfId="0" quotePrefix="1" applyFont="1" applyFill="1" applyAlignment="1">
      <alignment horizontal="left" vertical="center"/>
    </xf>
    <xf numFmtId="164" fontId="1" fillId="0" borderId="0" xfId="0" applyNumberFormat="1" applyFont="1" applyAlignment="1">
      <alignment vertical="center"/>
    </xf>
    <xf numFmtId="164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31" fillId="3" borderId="0" xfId="0" applyFont="1" applyFill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right" vertical="center" wrapText="1"/>
    </xf>
    <xf numFmtId="9" fontId="15" fillId="0" borderId="5" xfId="1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22" fillId="0" borderId="0" xfId="0" applyNumberFormat="1" applyFont="1" applyBorder="1" applyAlignment="1">
      <alignment vertical="center" wrapText="1"/>
    </xf>
    <xf numFmtId="0" fontId="27" fillId="3" borderId="0" xfId="0" applyFont="1" applyFill="1"/>
    <xf numFmtId="164" fontId="30" fillId="0" borderId="1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164" fontId="29" fillId="0" borderId="0" xfId="0" applyNumberFormat="1" applyFont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5" fillId="0" borderId="10" xfId="0" applyFont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right" vertical="center" wrapText="1"/>
    </xf>
    <xf numFmtId="9" fontId="15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6" fillId="0" borderId="0" xfId="0" applyFont="1" applyFill="1"/>
    <xf numFmtId="164" fontId="28" fillId="0" borderId="0" xfId="0" applyNumberFormat="1" applyFont="1" applyFill="1" applyBorder="1" applyAlignment="1">
      <alignment horizontal="left" vertical="center" wrapText="1"/>
    </xf>
    <xf numFmtId="164" fontId="22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4" fontId="6" fillId="6" borderId="6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49" fontId="23" fillId="3" borderId="0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8" fillId="4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6" fillId="6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FF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33"/>
  </sheetPr>
  <dimension ref="A1:AK40"/>
  <sheetViews>
    <sheetView tabSelected="1" zoomScale="82" zoomScaleNormal="82" zoomScaleSheetLayoutView="88" workbookViewId="0">
      <selection activeCell="A6" sqref="A6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hidden="1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16384" width="11.42578125" style="19"/>
  </cols>
  <sheetData>
    <row r="1" spans="1:37" ht="19.5" x14ac:dyDescent="0.3">
      <c r="A1" s="251" t="s">
        <v>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93"/>
    </row>
    <row r="2" spans="1:37" ht="19.5" x14ac:dyDescent="0.3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93"/>
    </row>
    <row r="3" spans="1:37" s="83" customFormat="1" ht="19.5" x14ac:dyDescent="0.3">
      <c r="A3" s="255" t="s">
        <v>84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93"/>
      <c r="W3" s="97"/>
      <c r="X3" s="98"/>
    </row>
    <row r="4" spans="1:37" s="83" customFormat="1" ht="19.5" x14ac:dyDescent="0.3">
      <c r="A4" s="255" t="s">
        <v>163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93"/>
      <c r="W4" s="97"/>
      <c r="X4" s="98"/>
    </row>
    <row r="5" spans="1:37" ht="4.1500000000000004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37" s="83" customFormat="1" ht="18.600000000000001" customHeight="1" x14ac:dyDescent="0.4">
      <c r="A6" s="216" t="s">
        <v>175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W6" s="97"/>
      <c r="X6" s="98"/>
    </row>
    <row r="7" spans="1:37" ht="4.5" customHeigh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37" s="20" customFormat="1" ht="23.25" customHeight="1" x14ac:dyDescent="0.2">
      <c r="A8" s="256" t="s">
        <v>14</v>
      </c>
      <c r="B8" s="249" t="s">
        <v>21</v>
      </c>
      <c r="C8" s="249" t="s">
        <v>134</v>
      </c>
      <c r="D8" s="249" t="s">
        <v>0</v>
      </c>
      <c r="E8" s="249" t="s">
        <v>15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 t="s">
        <v>10</v>
      </c>
      <c r="R8" s="249" t="s">
        <v>11</v>
      </c>
      <c r="S8" s="253" t="s">
        <v>12</v>
      </c>
      <c r="T8" s="253"/>
      <c r="U8" s="253"/>
      <c r="V8" s="94"/>
      <c r="W8" s="254" t="s">
        <v>43</v>
      </c>
      <c r="X8" s="252" t="s">
        <v>29</v>
      </c>
      <c r="Z8" s="132">
        <f t="shared" ref="Z8" si="0">(100*30*14)/12/30</f>
        <v>116.66666666666667</v>
      </c>
      <c r="AA8" s="149">
        <v>4</v>
      </c>
      <c r="AB8" s="140" t="s">
        <v>104</v>
      </c>
      <c r="AC8" s="132">
        <f>Z8*30</f>
        <v>3500</v>
      </c>
    </row>
    <row r="9" spans="1:37" s="24" customFormat="1" ht="18" customHeight="1" x14ac:dyDescent="0.2">
      <c r="A9" s="256"/>
      <c r="B9" s="249"/>
      <c r="C9" s="249"/>
      <c r="D9" s="249"/>
      <c r="E9" s="99" t="s">
        <v>1</v>
      </c>
      <c r="F9" s="99" t="s">
        <v>2</v>
      </c>
      <c r="G9" s="99" t="s">
        <v>3</v>
      </c>
      <c r="H9" s="99" t="s">
        <v>4</v>
      </c>
      <c r="I9" s="99" t="s">
        <v>3</v>
      </c>
      <c r="J9" s="99" t="s">
        <v>5</v>
      </c>
      <c r="K9" s="99" t="s">
        <v>5</v>
      </c>
      <c r="L9" s="99" t="s">
        <v>4</v>
      </c>
      <c r="M9" s="99" t="s">
        <v>6</v>
      </c>
      <c r="N9" s="99" t="s">
        <v>7</v>
      </c>
      <c r="O9" s="99" t="s">
        <v>8</v>
      </c>
      <c r="P9" s="99" t="s">
        <v>9</v>
      </c>
      <c r="Q9" s="249"/>
      <c r="R9" s="249"/>
      <c r="S9" s="100" t="s">
        <v>23</v>
      </c>
      <c r="T9" s="101" t="s">
        <v>16</v>
      </c>
      <c r="U9" s="101" t="s">
        <v>13</v>
      </c>
      <c r="V9" s="94"/>
      <c r="W9" s="254"/>
      <c r="X9" s="252"/>
      <c r="Z9" s="140" t="s">
        <v>103</v>
      </c>
      <c r="AA9" s="140" t="s">
        <v>46</v>
      </c>
      <c r="AB9" s="140" t="s">
        <v>102</v>
      </c>
      <c r="AC9" s="140" t="s">
        <v>105</v>
      </c>
    </row>
    <row r="10" spans="1:37" s="211" customFormat="1" ht="47.25" customHeight="1" x14ac:dyDescent="0.3">
      <c r="A10" s="240">
        <v>1.1000000000000001</v>
      </c>
      <c r="B10" s="236" t="s">
        <v>167</v>
      </c>
      <c r="C10" s="229" t="s">
        <v>164</v>
      </c>
      <c r="D10" s="128" t="s">
        <v>101</v>
      </c>
      <c r="E10" s="29" t="s">
        <v>22</v>
      </c>
      <c r="F10" s="29" t="s">
        <v>22</v>
      </c>
      <c r="G10" s="29" t="s">
        <v>22</v>
      </c>
      <c r="H10" s="29" t="s">
        <v>22</v>
      </c>
      <c r="I10" s="29" t="s">
        <v>22</v>
      </c>
      <c r="J10" s="29" t="s">
        <v>22</v>
      </c>
      <c r="K10" s="29"/>
      <c r="L10" s="29"/>
      <c r="M10" s="29"/>
      <c r="N10" s="29"/>
      <c r="O10" s="29"/>
      <c r="P10" s="29"/>
      <c r="Q10" s="236" t="s">
        <v>165</v>
      </c>
      <c r="R10" s="128" t="s">
        <v>111</v>
      </c>
      <c r="S10" s="72">
        <v>1</v>
      </c>
      <c r="T10" s="25">
        <v>0</v>
      </c>
      <c r="U10" s="26">
        <v>0</v>
      </c>
      <c r="V10" s="91"/>
      <c r="W10" s="48">
        <v>0</v>
      </c>
      <c r="X10" s="126" t="s">
        <v>88</v>
      </c>
      <c r="Y10" s="22"/>
      <c r="Z10" s="142"/>
      <c r="AA10" s="141"/>
      <c r="AB10" s="131" t="s">
        <v>100</v>
      </c>
      <c r="AC10" s="22"/>
      <c r="AD10" s="22"/>
      <c r="AE10" s="22"/>
      <c r="AF10" s="22"/>
      <c r="AG10" s="22"/>
      <c r="AH10" s="22"/>
      <c r="AI10" s="22"/>
      <c r="AJ10" s="22"/>
      <c r="AK10" s="19"/>
    </row>
    <row r="11" spans="1:37" s="211" customFormat="1" ht="94.5" customHeight="1" x14ac:dyDescent="0.2">
      <c r="A11" s="242"/>
      <c r="B11" s="237"/>
      <c r="C11" s="229"/>
      <c r="D11" s="123" t="s">
        <v>90</v>
      </c>
      <c r="E11" s="29" t="s">
        <v>22</v>
      </c>
      <c r="F11" s="29" t="s">
        <v>22</v>
      </c>
      <c r="G11" s="29" t="s">
        <v>22</v>
      </c>
      <c r="H11" s="29" t="s">
        <v>22</v>
      </c>
      <c r="I11" s="29" t="s">
        <v>22</v>
      </c>
      <c r="J11" s="29" t="s">
        <v>22</v>
      </c>
      <c r="K11" s="29"/>
      <c r="L11" s="29"/>
      <c r="M11" s="29"/>
      <c r="N11" s="29"/>
      <c r="O11" s="29"/>
      <c r="P11" s="29"/>
      <c r="Q11" s="237"/>
      <c r="R11" s="123" t="s">
        <v>140</v>
      </c>
      <c r="S11" s="124">
        <v>1</v>
      </c>
      <c r="T11" s="25">
        <v>0</v>
      </c>
      <c r="U11" s="26">
        <v>0</v>
      </c>
      <c r="V11" s="91"/>
      <c r="W11" s="48"/>
      <c r="X11" s="126" t="s">
        <v>89</v>
      </c>
      <c r="Y11" s="22"/>
      <c r="Z11" s="22"/>
      <c r="AA11" s="22"/>
      <c r="AB11" s="125" t="s">
        <v>118</v>
      </c>
      <c r="AC11" s="22"/>
      <c r="AD11" s="22"/>
      <c r="AE11" s="22"/>
      <c r="AF11" s="22"/>
      <c r="AG11" s="22"/>
      <c r="AH11" s="22"/>
      <c r="AI11" s="22"/>
      <c r="AJ11" s="22"/>
    </row>
    <row r="12" spans="1:37" s="211" customFormat="1" ht="53.25" customHeight="1" x14ac:dyDescent="0.2">
      <c r="A12" s="240">
        <v>1.2</v>
      </c>
      <c r="B12" s="236" t="s">
        <v>166</v>
      </c>
      <c r="C12" s="229"/>
      <c r="D12" s="191" t="s">
        <v>168</v>
      </c>
      <c r="E12" s="29" t="s">
        <v>22</v>
      </c>
      <c r="F12" s="29" t="s">
        <v>22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186" t="s">
        <v>131</v>
      </c>
      <c r="R12" s="191" t="s">
        <v>169</v>
      </c>
      <c r="S12" s="186">
        <v>1</v>
      </c>
      <c r="T12" s="157">
        <f>Y12/3</f>
        <v>1333.3333333333333</v>
      </c>
      <c r="U12" s="157">
        <f>T12</f>
        <v>1333.3333333333333</v>
      </c>
      <c r="V12" s="210"/>
      <c r="W12" s="188"/>
      <c r="X12" s="3"/>
      <c r="Y12" s="130">
        <v>4000</v>
      </c>
      <c r="Z12" s="66">
        <f>Y12*AA12</f>
        <v>16000</v>
      </c>
      <c r="AA12" s="158">
        <v>4</v>
      </c>
      <c r="AB12" s="233" t="s">
        <v>158</v>
      </c>
      <c r="AC12" s="233"/>
      <c r="AD12" s="3"/>
      <c r="AE12" s="22"/>
      <c r="AF12" s="22"/>
      <c r="AG12" s="22"/>
      <c r="AH12" s="22"/>
      <c r="AI12" s="22"/>
      <c r="AJ12" s="22"/>
    </row>
    <row r="13" spans="1:37" s="211" customFormat="1" ht="80.25" customHeight="1" x14ac:dyDescent="0.2">
      <c r="A13" s="241"/>
      <c r="B13" s="238"/>
      <c r="C13" s="229"/>
      <c r="D13" s="138" t="s">
        <v>108</v>
      </c>
      <c r="E13" s="29"/>
      <c r="F13" s="29" t="s">
        <v>22</v>
      </c>
      <c r="G13" s="29" t="s">
        <v>22</v>
      </c>
      <c r="H13" s="29" t="s">
        <v>22</v>
      </c>
      <c r="I13" s="29" t="s">
        <v>22</v>
      </c>
      <c r="J13" s="29"/>
      <c r="K13" s="29"/>
      <c r="L13" s="29"/>
      <c r="M13" s="29"/>
      <c r="N13" s="29"/>
      <c r="O13" s="29"/>
      <c r="P13" s="29"/>
      <c r="Q13" s="240" t="s">
        <v>143</v>
      </c>
      <c r="R13" s="138" t="s">
        <v>110</v>
      </c>
      <c r="S13" s="133">
        <v>1</v>
      </c>
      <c r="T13" s="26">
        <f t="shared" ref="T13:U15" si="1">AH13</f>
        <v>38.888888888888893</v>
      </c>
      <c r="U13" s="26">
        <f t="shared" si="1"/>
        <v>622.22222222222229</v>
      </c>
      <c r="V13" s="91"/>
      <c r="W13" s="48"/>
      <c r="X13" s="146"/>
      <c r="Y13" s="22"/>
      <c r="Z13" s="130">
        <f>Z8</f>
        <v>116.66666666666667</v>
      </c>
      <c r="AA13" s="66">
        <f>Z13*AC13</f>
        <v>1866.6666666666667</v>
      </c>
      <c r="AB13" s="125" t="s">
        <v>124</v>
      </c>
      <c r="AC13" s="22">
        <f>4*4</f>
        <v>16</v>
      </c>
      <c r="AD13" s="69" t="s">
        <v>125</v>
      </c>
      <c r="AE13" s="22"/>
      <c r="AF13" s="209" t="s">
        <v>117</v>
      </c>
      <c r="AG13" s="22"/>
      <c r="AH13" s="130">
        <f t="shared" ref="AH13:AI15" si="2">Z13/3</f>
        <v>38.888888888888893</v>
      </c>
      <c r="AI13" s="130">
        <f t="shared" si="2"/>
        <v>622.22222222222229</v>
      </c>
      <c r="AJ13" s="22"/>
    </row>
    <row r="14" spans="1:37" s="211" customFormat="1" ht="61.5" customHeight="1" x14ac:dyDescent="0.2">
      <c r="A14" s="241"/>
      <c r="B14" s="238"/>
      <c r="C14" s="229"/>
      <c r="D14" s="79" t="s">
        <v>113</v>
      </c>
      <c r="E14" s="122"/>
      <c r="F14" s="29" t="s">
        <v>22</v>
      </c>
      <c r="G14" s="29" t="s">
        <v>22</v>
      </c>
      <c r="H14" s="29" t="s">
        <v>22</v>
      </c>
      <c r="I14" s="29" t="s">
        <v>22</v>
      </c>
      <c r="J14" s="29"/>
      <c r="K14" s="122"/>
      <c r="L14" s="122"/>
      <c r="M14" s="122"/>
      <c r="N14" s="122"/>
      <c r="O14" s="122"/>
      <c r="P14" s="122"/>
      <c r="Q14" s="241"/>
      <c r="R14" s="134" t="s">
        <v>109</v>
      </c>
      <c r="S14" s="121">
        <v>1</v>
      </c>
      <c r="T14" s="26">
        <f t="shared" si="1"/>
        <v>155.55555555555557</v>
      </c>
      <c r="U14" s="26">
        <f t="shared" si="1"/>
        <v>1244.4444444444446</v>
      </c>
      <c r="V14" s="91"/>
      <c r="W14" s="48"/>
      <c r="X14" s="46"/>
      <c r="Y14" s="22"/>
      <c r="Z14" s="130">
        <f>Z8*4</f>
        <v>466.66666666666669</v>
      </c>
      <c r="AA14" s="66">
        <f>Z14*8</f>
        <v>3733.3333333333335</v>
      </c>
      <c r="AB14" s="131" t="s">
        <v>114</v>
      </c>
      <c r="AC14" s="22"/>
      <c r="AD14" s="22"/>
      <c r="AE14" s="22"/>
      <c r="AF14" s="22"/>
      <c r="AG14" s="22"/>
      <c r="AH14" s="130">
        <f t="shared" si="2"/>
        <v>155.55555555555557</v>
      </c>
      <c r="AI14" s="130">
        <f t="shared" si="2"/>
        <v>1244.4444444444446</v>
      </c>
      <c r="AJ14" s="22"/>
    </row>
    <row r="15" spans="1:37" s="211" customFormat="1" ht="63.75" x14ac:dyDescent="0.2">
      <c r="A15" s="242"/>
      <c r="B15" s="237"/>
      <c r="C15" s="229"/>
      <c r="D15" s="79" t="s">
        <v>85</v>
      </c>
      <c r="E15" s="75"/>
      <c r="F15" s="28" t="s">
        <v>22</v>
      </c>
      <c r="G15" s="28" t="s">
        <v>22</v>
      </c>
      <c r="H15" s="28" t="s">
        <v>22</v>
      </c>
      <c r="I15" s="75" t="s">
        <v>22</v>
      </c>
      <c r="J15" s="42" t="s">
        <v>22</v>
      </c>
      <c r="K15" s="75"/>
      <c r="L15" s="75"/>
      <c r="M15" s="75"/>
      <c r="N15" s="75"/>
      <c r="O15" s="75"/>
      <c r="P15" s="75"/>
      <c r="Q15" s="241"/>
      <c r="R15" s="134" t="s">
        <v>109</v>
      </c>
      <c r="S15" s="72">
        <v>1</v>
      </c>
      <c r="T15" s="26">
        <f t="shared" si="1"/>
        <v>466.66666666666669</v>
      </c>
      <c r="U15" s="26">
        <f t="shared" si="1"/>
        <v>6533.333333333333</v>
      </c>
      <c r="V15" s="91"/>
      <c r="W15" s="150">
        <v>1</v>
      </c>
      <c r="X15" s="151" t="s">
        <v>86</v>
      </c>
      <c r="Y15" s="152"/>
      <c r="Z15" s="142">
        <f>Z8*12</f>
        <v>1400</v>
      </c>
      <c r="AA15" s="141">
        <f>Z15*14</f>
        <v>19600</v>
      </c>
      <c r="AB15" s="153" t="s">
        <v>115</v>
      </c>
      <c r="AC15" s="22"/>
      <c r="AD15" s="22"/>
      <c r="AE15" s="22"/>
      <c r="AF15" s="22"/>
      <c r="AG15" s="22"/>
      <c r="AH15" s="130">
        <f t="shared" si="2"/>
        <v>466.66666666666669</v>
      </c>
      <c r="AI15" s="130">
        <f t="shared" si="2"/>
        <v>6533.333333333333</v>
      </c>
      <c r="AJ15" s="22"/>
    </row>
    <row r="16" spans="1:37" s="211" customFormat="1" ht="92.25" customHeight="1" x14ac:dyDescent="0.2">
      <c r="A16" s="190">
        <v>1.3</v>
      </c>
      <c r="B16" s="194" t="s">
        <v>170</v>
      </c>
      <c r="C16" s="229"/>
      <c r="D16" s="137" t="s">
        <v>194</v>
      </c>
      <c r="E16" s="81"/>
      <c r="F16" s="44" t="s">
        <v>22</v>
      </c>
      <c r="G16" s="81"/>
      <c r="H16" s="44" t="s">
        <v>22</v>
      </c>
      <c r="I16" s="81"/>
      <c r="J16" s="44" t="s">
        <v>22</v>
      </c>
      <c r="K16" s="81"/>
      <c r="L16" s="44" t="s">
        <v>22</v>
      </c>
      <c r="M16" s="81"/>
      <c r="N16" s="44" t="s">
        <v>22</v>
      </c>
      <c r="O16" s="81"/>
      <c r="P16" s="44" t="s">
        <v>22</v>
      </c>
      <c r="Q16" s="186" t="s">
        <v>131</v>
      </c>
      <c r="R16" s="137" t="s">
        <v>129</v>
      </c>
      <c r="S16" s="185" t="s">
        <v>18</v>
      </c>
      <c r="T16" s="26">
        <v>250</v>
      </c>
      <c r="U16" s="26">
        <f>T16*Y16</f>
        <v>1000</v>
      </c>
      <c r="V16" s="33">
        <v>1</v>
      </c>
      <c r="W16" s="32" t="s">
        <v>57</v>
      </c>
      <c r="X16" s="47"/>
      <c r="Y16" s="167">
        <v>4</v>
      </c>
      <c r="Z16" s="129" t="s">
        <v>157</v>
      </c>
      <c r="AA16" s="17"/>
      <c r="AB16" s="17"/>
      <c r="AC16" s="17"/>
      <c r="AD16" s="17"/>
      <c r="AE16" s="17"/>
      <c r="AF16" s="17"/>
      <c r="AG16" s="17"/>
      <c r="AH16" s="17"/>
      <c r="AI16" s="130"/>
      <c r="AJ16" s="22"/>
    </row>
    <row r="17" spans="1:36" s="211" customFormat="1" ht="72.75" customHeight="1" x14ac:dyDescent="0.2">
      <c r="A17" s="240">
        <v>1.4</v>
      </c>
      <c r="B17" s="245" t="s">
        <v>193</v>
      </c>
      <c r="C17" s="229" t="s">
        <v>164</v>
      </c>
      <c r="D17" s="224" t="s">
        <v>150</v>
      </c>
      <c r="E17" s="29"/>
      <c r="F17" s="29"/>
      <c r="G17" s="29"/>
      <c r="H17" s="29"/>
      <c r="I17" s="29" t="s">
        <v>22</v>
      </c>
      <c r="J17" s="29"/>
      <c r="K17" s="29"/>
      <c r="L17" s="29"/>
      <c r="M17" s="29"/>
      <c r="N17" s="29"/>
      <c r="O17" s="29"/>
      <c r="P17" s="29"/>
      <c r="Q17" s="243" t="s">
        <v>151</v>
      </c>
      <c r="R17" s="243" t="s">
        <v>152</v>
      </c>
      <c r="S17" s="185">
        <v>1</v>
      </c>
      <c r="T17" s="157">
        <f>4000/3</f>
        <v>1333.3333333333333</v>
      </c>
      <c r="U17" s="157">
        <f>T17*Y17</f>
        <v>1333.3333333333333</v>
      </c>
      <c r="V17" s="33"/>
      <c r="W17" s="32"/>
      <c r="X17" s="195"/>
      <c r="Y17" s="168">
        <v>1</v>
      </c>
      <c r="Z17" s="170" t="s">
        <v>135</v>
      </c>
      <c r="AA17" s="168">
        <f>Y17+'6.UsoPúblico'!AA14</f>
        <v>1</v>
      </c>
      <c r="AB17" s="171" t="s">
        <v>122</v>
      </c>
      <c r="AC17" s="17"/>
      <c r="AD17" s="17"/>
      <c r="AE17" s="17"/>
      <c r="AF17" s="17"/>
      <c r="AG17" s="17"/>
      <c r="AH17" s="17"/>
      <c r="AI17" s="130"/>
      <c r="AJ17" s="22"/>
    </row>
    <row r="18" spans="1:36" s="211" customFormat="1" ht="72" customHeight="1" x14ac:dyDescent="0.2">
      <c r="A18" s="241"/>
      <c r="B18" s="246"/>
      <c r="C18" s="229"/>
      <c r="D18" s="224" t="s">
        <v>195</v>
      </c>
      <c r="E18" s="29"/>
      <c r="F18" s="29"/>
      <c r="G18" s="29"/>
      <c r="H18" s="29"/>
      <c r="I18" s="29"/>
      <c r="J18" s="29" t="s">
        <v>22</v>
      </c>
      <c r="K18" s="29"/>
      <c r="L18" s="29"/>
      <c r="M18" s="29"/>
      <c r="N18" s="29"/>
      <c r="O18" s="29"/>
      <c r="P18" s="29"/>
      <c r="Q18" s="248"/>
      <c r="R18" s="244"/>
      <c r="S18" s="185">
        <v>1</v>
      </c>
      <c r="T18" s="25">
        <v>0</v>
      </c>
      <c r="U18" s="26">
        <v>0</v>
      </c>
      <c r="V18" s="37"/>
      <c r="W18" s="30"/>
      <c r="X18" s="17"/>
      <c r="Y18" s="180" t="s">
        <v>92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30"/>
      <c r="AJ18" s="22"/>
    </row>
    <row r="19" spans="1:36" s="211" customFormat="1" ht="45" x14ac:dyDescent="0.2">
      <c r="A19" s="241"/>
      <c r="B19" s="246"/>
      <c r="C19" s="229"/>
      <c r="D19" s="224" t="s">
        <v>153</v>
      </c>
      <c r="E19" s="29"/>
      <c r="F19" s="29"/>
      <c r="G19" s="29"/>
      <c r="H19" s="29"/>
      <c r="I19" s="29"/>
      <c r="J19" s="29"/>
      <c r="K19" s="29" t="s">
        <v>22</v>
      </c>
      <c r="L19" s="29"/>
      <c r="M19" s="29"/>
      <c r="N19" s="29"/>
      <c r="O19" s="29"/>
      <c r="P19" s="29"/>
      <c r="Q19" s="248"/>
      <c r="R19" s="186" t="s">
        <v>154</v>
      </c>
      <c r="S19" s="185">
        <v>1</v>
      </c>
      <c r="T19" s="25">
        <v>0</v>
      </c>
      <c r="U19" s="26">
        <v>0</v>
      </c>
      <c r="V19" s="37"/>
      <c r="W19" s="30"/>
      <c r="X19" s="17"/>
      <c r="Y19" s="67" t="s">
        <v>93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30"/>
      <c r="AJ19" s="22"/>
    </row>
    <row r="20" spans="1:36" s="211" customFormat="1" ht="75" x14ac:dyDescent="0.2">
      <c r="A20" s="241"/>
      <c r="B20" s="246"/>
      <c r="C20" s="229"/>
      <c r="D20" s="224" t="s">
        <v>196</v>
      </c>
      <c r="E20" s="29"/>
      <c r="F20" s="29"/>
      <c r="G20" s="29"/>
      <c r="H20" s="29"/>
      <c r="I20" s="29" t="s">
        <v>22</v>
      </c>
      <c r="J20" s="29" t="s">
        <v>22</v>
      </c>
      <c r="K20" s="29" t="s">
        <v>22</v>
      </c>
      <c r="L20" s="29" t="s">
        <v>22</v>
      </c>
      <c r="M20" s="29" t="s">
        <v>22</v>
      </c>
      <c r="N20" s="29" t="s">
        <v>22</v>
      </c>
      <c r="O20" s="29"/>
      <c r="P20" s="29"/>
      <c r="Q20" s="248"/>
      <c r="R20" s="186" t="s">
        <v>149</v>
      </c>
      <c r="S20" s="185">
        <v>1</v>
      </c>
      <c r="T20" s="25">
        <v>1000</v>
      </c>
      <c r="U20" s="26">
        <f>T20*Y20</f>
        <v>6000</v>
      </c>
      <c r="V20" s="37"/>
      <c r="W20" s="30"/>
      <c r="X20" s="17"/>
      <c r="Y20" s="168">
        <v>6</v>
      </c>
      <c r="Z20" s="170" t="s">
        <v>155</v>
      </c>
      <c r="AA20" s="17"/>
      <c r="AB20" s="17"/>
      <c r="AC20" s="17"/>
      <c r="AD20" s="17"/>
      <c r="AE20" s="17"/>
      <c r="AF20" s="17"/>
      <c r="AG20" s="17"/>
      <c r="AH20" s="17"/>
      <c r="AI20" s="130"/>
      <c r="AJ20" s="22"/>
    </row>
    <row r="21" spans="1:36" s="211" customFormat="1" ht="48" customHeight="1" x14ac:dyDescent="0.2">
      <c r="A21" s="242"/>
      <c r="B21" s="247"/>
      <c r="C21" s="229"/>
      <c r="D21" s="224" t="s">
        <v>156</v>
      </c>
      <c r="E21" s="29"/>
      <c r="F21" s="29"/>
      <c r="G21" s="29"/>
      <c r="H21" s="29"/>
      <c r="I21" s="29"/>
      <c r="J21" s="29"/>
      <c r="K21" s="29"/>
      <c r="L21" s="29"/>
      <c r="M21" s="29" t="s">
        <v>22</v>
      </c>
      <c r="N21" s="29"/>
      <c r="O21" s="29"/>
      <c r="P21" s="29"/>
      <c r="Q21" s="244"/>
      <c r="R21" s="186" t="s">
        <v>149</v>
      </c>
      <c r="S21" s="185">
        <v>1</v>
      </c>
      <c r="T21" s="25">
        <v>500</v>
      </c>
      <c r="U21" s="173">
        <f>T21</f>
        <v>500</v>
      </c>
      <c r="V21" s="37"/>
      <c r="W21" s="30"/>
      <c r="X21" s="17"/>
      <c r="Y21" s="170" t="s">
        <v>144</v>
      </c>
      <c r="Z21" s="17"/>
      <c r="AA21" s="17"/>
      <c r="AB21" s="17"/>
      <c r="AC21" s="17"/>
      <c r="AD21" s="17"/>
      <c r="AE21" s="17"/>
      <c r="AF21" s="17"/>
      <c r="AG21" s="17"/>
      <c r="AH21" s="17"/>
      <c r="AI21" s="130"/>
      <c r="AJ21" s="22"/>
    </row>
    <row r="22" spans="1:36" s="211" customFormat="1" ht="45" x14ac:dyDescent="0.2">
      <c r="A22" s="240">
        <v>1.5</v>
      </c>
      <c r="B22" s="245" t="s">
        <v>197</v>
      </c>
      <c r="C22" s="229"/>
      <c r="D22" s="225" t="s">
        <v>171</v>
      </c>
      <c r="E22" s="172"/>
      <c r="F22" s="172" t="s">
        <v>22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86" t="s">
        <v>131</v>
      </c>
      <c r="R22" s="239" t="s">
        <v>147</v>
      </c>
      <c r="S22" s="229" t="s">
        <v>18</v>
      </c>
      <c r="T22" s="231">
        <f>SUM(Z21:Z22)</f>
        <v>550</v>
      </c>
      <c r="U22" s="232">
        <f>T22</f>
        <v>550</v>
      </c>
      <c r="V22" s="214"/>
      <c r="W22" s="212"/>
      <c r="X22" s="130">
        <v>50</v>
      </c>
      <c r="Y22" s="129">
        <f>4+3+4</f>
        <v>11</v>
      </c>
      <c r="Z22" s="66">
        <f>X22*Y22</f>
        <v>550</v>
      </c>
      <c r="AA22" s="182" t="s">
        <v>161</v>
      </c>
      <c r="AB22" s="17"/>
      <c r="AC22" s="17"/>
      <c r="AD22" s="17"/>
      <c r="AE22" s="17"/>
      <c r="AF22" s="17"/>
      <c r="AG22" s="17"/>
      <c r="AH22" s="17"/>
      <c r="AI22" s="130"/>
      <c r="AJ22" s="22"/>
    </row>
    <row r="23" spans="1:36" s="211" customFormat="1" ht="30" x14ac:dyDescent="0.2">
      <c r="A23" s="242"/>
      <c r="B23" s="247"/>
      <c r="C23" s="229"/>
      <c r="D23" s="225" t="s">
        <v>198</v>
      </c>
      <c r="E23" s="172"/>
      <c r="F23" s="172" t="s">
        <v>22</v>
      </c>
      <c r="G23" s="172" t="s">
        <v>22</v>
      </c>
      <c r="H23" s="172"/>
      <c r="I23" s="172"/>
      <c r="J23" s="172"/>
      <c r="K23" s="172"/>
      <c r="L23" s="172"/>
      <c r="M23" s="172"/>
      <c r="N23" s="172" t="s">
        <v>22</v>
      </c>
      <c r="O23" s="172" t="s">
        <v>22</v>
      </c>
      <c r="P23" s="172"/>
      <c r="Q23" s="191" t="s">
        <v>172</v>
      </c>
      <c r="R23" s="239"/>
      <c r="S23" s="229"/>
      <c r="T23" s="231"/>
      <c r="U23" s="232"/>
      <c r="V23" s="214"/>
      <c r="W23" s="215"/>
      <c r="X23" s="130"/>
      <c r="Y23" s="129"/>
      <c r="Z23" s="66"/>
      <c r="AA23" s="182"/>
      <c r="AB23" s="17"/>
      <c r="AC23" s="17"/>
      <c r="AD23" s="17"/>
      <c r="AE23" s="17"/>
      <c r="AF23" s="17"/>
      <c r="AG23" s="17"/>
      <c r="AH23" s="17"/>
      <c r="AI23" s="130"/>
      <c r="AJ23" s="22"/>
    </row>
    <row r="24" spans="1:36" s="22" customFormat="1" ht="47.25" customHeight="1" x14ac:dyDescent="0.2">
      <c r="A24" s="239">
        <v>1.6</v>
      </c>
      <c r="B24" s="250" t="s">
        <v>200</v>
      </c>
      <c r="C24" s="229"/>
      <c r="D24" s="225" t="s">
        <v>173</v>
      </c>
      <c r="E24" s="29" t="s">
        <v>22</v>
      </c>
      <c r="F24" s="29" t="s">
        <v>22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186" t="s">
        <v>131</v>
      </c>
      <c r="R24" s="191" t="s">
        <v>174</v>
      </c>
      <c r="S24" s="186">
        <v>1</v>
      </c>
      <c r="T24" s="157">
        <f>T12/3</f>
        <v>444.4444444444444</v>
      </c>
      <c r="U24" s="157">
        <f>T24</f>
        <v>444.4444444444444</v>
      </c>
      <c r="V24" s="210"/>
    </row>
    <row r="25" spans="1:36" s="22" customFormat="1" ht="47.25" customHeight="1" x14ac:dyDescent="0.2">
      <c r="A25" s="239"/>
      <c r="B25" s="250"/>
      <c r="C25" s="229"/>
      <c r="D25" s="226" t="s">
        <v>96</v>
      </c>
      <c r="E25" s="76"/>
      <c r="F25" s="76" t="s">
        <v>22</v>
      </c>
      <c r="G25" s="76" t="s">
        <v>22</v>
      </c>
      <c r="H25" s="76"/>
      <c r="I25" s="76"/>
      <c r="J25" s="76"/>
      <c r="K25" s="77"/>
      <c r="L25" s="76"/>
      <c r="M25" s="76"/>
      <c r="N25" s="77"/>
      <c r="O25" s="78"/>
      <c r="P25" s="78"/>
      <c r="Q25" s="240" t="s">
        <v>143</v>
      </c>
      <c r="R25" s="185" t="s">
        <v>112</v>
      </c>
      <c r="S25" s="74">
        <v>1</v>
      </c>
      <c r="T25" s="26">
        <f t="shared" ref="T25:U25" si="3">Z25</f>
        <v>466.66666666666669</v>
      </c>
      <c r="U25" s="213">
        <f t="shared" si="3"/>
        <v>2800</v>
      </c>
      <c r="V25" s="90"/>
      <c r="W25" s="48">
        <v>1</v>
      </c>
      <c r="X25" s="30" t="s">
        <v>44</v>
      </c>
      <c r="Z25" s="130">
        <f>$Z$8*$AA$8</f>
        <v>466.66666666666669</v>
      </c>
      <c r="AA25" s="66">
        <f>Z25*AC25</f>
        <v>2800</v>
      </c>
      <c r="AB25" s="22">
        <f>4*1.5/15</f>
        <v>0.4</v>
      </c>
      <c r="AC25" s="22">
        <f>ROUND(2.383/AB25,0)</f>
        <v>6</v>
      </c>
      <c r="AD25" s="125" t="s">
        <v>87</v>
      </c>
    </row>
    <row r="26" spans="1:36" s="22" customFormat="1" ht="60" x14ac:dyDescent="0.2">
      <c r="A26" s="239"/>
      <c r="B26" s="250"/>
      <c r="C26" s="229"/>
      <c r="D26" s="227" t="s">
        <v>199</v>
      </c>
      <c r="E26" s="28" t="s">
        <v>22</v>
      </c>
      <c r="F26" s="28" t="s">
        <v>22</v>
      </c>
      <c r="G26" s="28" t="s">
        <v>22</v>
      </c>
      <c r="H26" s="28" t="s">
        <v>22</v>
      </c>
      <c r="I26" s="28" t="s">
        <v>22</v>
      </c>
      <c r="J26" s="42" t="s">
        <v>22</v>
      </c>
      <c r="K26" s="42" t="s">
        <v>22</v>
      </c>
      <c r="L26" s="28" t="s">
        <v>22</v>
      </c>
      <c r="M26" s="28" t="s">
        <v>22</v>
      </c>
      <c r="N26" s="28" t="s">
        <v>22</v>
      </c>
      <c r="O26" s="42" t="s">
        <v>22</v>
      </c>
      <c r="P26" s="42" t="s">
        <v>22</v>
      </c>
      <c r="Q26" s="241"/>
      <c r="R26" s="127" t="s">
        <v>107</v>
      </c>
      <c r="S26" s="72">
        <v>1</v>
      </c>
      <c r="T26" s="26">
        <f>AH26</f>
        <v>51.851851851851855</v>
      </c>
      <c r="U26" s="26">
        <f>AI26</f>
        <v>2488.8888888888891</v>
      </c>
      <c r="V26" s="91"/>
      <c r="W26" s="48">
        <v>1</v>
      </c>
      <c r="X26" s="30" t="s">
        <v>45</v>
      </c>
      <c r="Z26" s="130">
        <f>$Z$8*$AA$8</f>
        <v>466.66666666666669</v>
      </c>
      <c r="AA26" s="66">
        <f>Z26*AF26</f>
        <v>22400</v>
      </c>
      <c r="AB26" s="228" t="s">
        <v>97</v>
      </c>
      <c r="AC26" s="228"/>
      <c r="AD26" s="30">
        <f>48/12</f>
        <v>4</v>
      </c>
      <c r="AE26" s="89" t="s">
        <v>80</v>
      </c>
      <c r="AF26" s="30">
        <f>AD26*12</f>
        <v>48</v>
      </c>
      <c r="AG26" s="89" t="s">
        <v>123</v>
      </c>
      <c r="AH26" s="130">
        <f>Z26/3/3</f>
        <v>51.851851851851855</v>
      </c>
      <c r="AI26" s="130">
        <f>AA26/3/3</f>
        <v>2488.8888888888891</v>
      </c>
    </row>
    <row r="27" spans="1:36" s="22" customFormat="1" ht="48" customHeight="1" x14ac:dyDescent="0.2">
      <c r="A27" s="239"/>
      <c r="B27" s="250"/>
      <c r="C27" s="229"/>
      <c r="D27" s="227" t="s">
        <v>179</v>
      </c>
      <c r="E27" s="28"/>
      <c r="F27" s="28" t="s">
        <v>22</v>
      </c>
      <c r="G27" s="28"/>
      <c r="H27" s="28" t="s">
        <v>22</v>
      </c>
      <c r="I27" s="28"/>
      <c r="J27" s="42" t="s">
        <v>22</v>
      </c>
      <c r="K27" s="28"/>
      <c r="L27" s="28" t="s">
        <v>22</v>
      </c>
      <c r="M27" s="28"/>
      <c r="N27" s="28" t="s">
        <v>22</v>
      </c>
      <c r="O27" s="75"/>
      <c r="P27" s="29" t="s">
        <v>22</v>
      </c>
      <c r="Q27" s="242"/>
      <c r="R27" s="127" t="s">
        <v>107</v>
      </c>
      <c r="S27" s="72" t="s">
        <v>18</v>
      </c>
      <c r="T27" s="26">
        <f>AH27</f>
        <v>51.851851851851855</v>
      </c>
      <c r="U27" s="26">
        <f>AI27</f>
        <v>311.11111111111114</v>
      </c>
      <c r="V27" s="91"/>
      <c r="W27" s="48">
        <v>1</v>
      </c>
      <c r="X27" s="30" t="s">
        <v>98</v>
      </c>
      <c r="Z27" s="130">
        <f>$Z$8*$AA$8</f>
        <v>466.66666666666669</v>
      </c>
      <c r="AA27" s="66">
        <f>Z27*AD27</f>
        <v>2800</v>
      </c>
      <c r="AB27" s="228" t="s">
        <v>99</v>
      </c>
      <c r="AC27" s="228"/>
      <c r="AD27" s="30">
        <v>6</v>
      </c>
      <c r="AE27" s="89" t="s">
        <v>123</v>
      </c>
      <c r="AH27" s="130">
        <f>Z27/3/3</f>
        <v>51.851851851851855</v>
      </c>
      <c r="AI27" s="130">
        <f>AA27/3/3</f>
        <v>311.11111111111114</v>
      </c>
    </row>
    <row r="28" spans="1:36" s="23" customFormat="1" ht="19.5" x14ac:dyDescent="0.2">
      <c r="A28" s="68"/>
      <c r="B28" s="234" t="s">
        <v>19</v>
      </c>
      <c r="C28" s="235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139"/>
      <c r="U28" s="147">
        <f>SUM(U10:U27)</f>
        <v>25161.111111111109</v>
      </c>
      <c r="V28" s="92"/>
      <c r="W28" s="55">
        <f>W33/W29</f>
        <v>0.95555555555555549</v>
      </c>
      <c r="X28" s="38"/>
      <c r="AA28" s="132">
        <f>U28/12</f>
        <v>2096.7592592592591</v>
      </c>
      <c r="AB28" s="159" t="s">
        <v>80</v>
      </c>
      <c r="AC28" s="147">
        <f>SUM(AA25:AA27)</f>
        <v>28000</v>
      </c>
      <c r="AD28" s="162" t="s">
        <v>159</v>
      </c>
    </row>
    <row r="29" spans="1:36" s="21" customFormat="1" x14ac:dyDescent="0.2">
      <c r="Q29" s="230"/>
      <c r="R29" s="230"/>
      <c r="S29" s="230"/>
      <c r="T29" s="230"/>
      <c r="U29" s="230"/>
      <c r="V29" s="95"/>
      <c r="W29" s="50">
        <v>9</v>
      </c>
      <c r="X29" s="39" t="s">
        <v>46</v>
      </c>
    </row>
    <row r="30" spans="1:36" s="21" customFormat="1" x14ac:dyDescent="0.2">
      <c r="V30" s="96"/>
      <c r="W30" s="50">
        <v>6</v>
      </c>
      <c r="X30" s="39" t="s">
        <v>47</v>
      </c>
    </row>
    <row r="31" spans="1:36" s="21" customFormat="1" x14ac:dyDescent="0.2">
      <c r="V31" s="96"/>
      <c r="W31" s="50">
        <v>2</v>
      </c>
      <c r="X31" s="39" t="s">
        <v>48</v>
      </c>
    </row>
    <row r="32" spans="1:36" s="21" customFormat="1" x14ac:dyDescent="0.2">
      <c r="V32" s="96"/>
      <c r="W32" s="50">
        <v>0.6</v>
      </c>
      <c r="X32" s="39" t="s">
        <v>49</v>
      </c>
    </row>
    <row r="33" spans="22:24" s="21" customFormat="1" x14ac:dyDescent="0.2">
      <c r="V33" s="96"/>
      <c r="W33" s="56">
        <f>SUM(W30:W32)</f>
        <v>8.6</v>
      </c>
    </row>
    <row r="34" spans="22:24" s="21" customFormat="1" x14ac:dyDescent="0.2">
      <c r="V34" s="96"/>
    </row>
    <row r="35" spans="22:24" s="21" customFormat="1" x14ac:dyDescent="0.2">
      <c r="V35" s="96"/>
      <c r="W35" s="50"/>
      <c r="X35" s="39"/>
    </row>
    <row r="36" spans="22:24" s="21" customFormat="1" x14ac:dyDescent="0.2">
      <c r="V36" s="96"/>
      <c r="W36" s="50"/>
      <c r="X36" s="39"/>
    </row>
    <row r="37" spans="22:24" s="21" customFormat="1" x14ac:dyDescent="0.2">
      <c r="V37" s="96"/>
      <c r="W37" s="50"/>
      <c r="X37" s="39"/>
    </row>
    <row r="38" spans="22:24" s="21" customFormat="1" x14ac:dyDescent="0.2">
      <c r="V38" s="96"/>
      <c r="W38" s="50"/>
      <c r="X38" s="39"/>
    </row>
    <row r="39" spans="22:24" s="21" customFormat="1" x14ac:dyDescent="0.2">
      <c r="V39" s="96"/>
      <c r="W39" s="50"/>
      <c r="X39" s="39"/>
    </row>
    <row r="40" spans="22:24" s="21" customFormat="1" x14ac:dyDescent="0.2">
      <c r="V40" s="96"/>
      <c r="W40" s="50"/>
      <c r="X40" s="39"/>
    </row>
  </sheetData>
  <mergeCells count="40">
    <mergeCell ref="A1:U1"/>
    <mergeCell ref="X8:X9"/>
    <mergeCell ref="S8:U8"/>
    <mergeCell ref="R8:R9"/>
    <mergeCell ref="W8:W9"/>
    <mergeCell ref="E8:P8"/>
    <mergeCell ref="A2:U2"/>
    <mergeCell ref="A3:U3"/>
    <mergeCell ref="A4:U4"/>
    <mergeCell ref="A8:A9"/>
    <mergeCell ref="Q8:Q9"/>
    <mergeCell ref="R17:R18"/>
    <mergeCell ref="B17:B21"/>
    <mergeCell ref="Q17:Q21"/>
    <mergeCell ref="A24:A27"/>
    <mergeCell ref="B8:B9"/>
    <mergeCell ref="C8:C9"/>
    <mergeCell ref="B24:B27"/>
    <mergeCell ref="D8:D9"/>
    <mergeCell ref="A10:A11"/>
    <mergeCell ref="A12:A15"/>
    <mergeCell ref="A17:A21"/>
    <mergeCell ref="A22:A23"/>
    <mergeCell ref="B22:B23"/>
    <mergeCell ref="AB26:AC26"/>
    <mergeCell ref="AB27:AC27"/>
    <mergeCell ref="C10:C16"/>
    <mergeCell ref="C17:C27"/>
    <mergeCell ref="Q29:U29"/>
    <mergeCell ref="T22:T23"/>
    <mergeCell ref="U22:U23"/>
    <mergeCell ref="AB12:AC12"/>
    <mergeCell ref="B28:S28"/>
    <mergeCell ref="B10:B11"/>
    <mergeCell ref="Q10:Q11"/>
    <mergeCell ref="B12:B15"/>
    <mergeCell ref="R22:R23"/>
    <mergeCell ref="S22:S23"/>
    <mergeCell ref="Q25:Q27"/>
    <mergeCell ref="Q13:Q15"/>
  </mergeCells>
  <phoneticPr fontId="0" type="noConversion"/>
  <pageMargins left="0.59055118110236227" right="0.39370078740157483" top="0.78740157480314965" bottom="0.59055118110236227" header="0" footer="0"/>
  <pageSetup paperSize="5" scale="85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7998-5E8B-4D6F-8A8B-111CAA3F4341}">
  <sheetPr>
    <tabColor rgb="FF00B050"/>
  </sheetPr>
  <dimension ref="A1:AI24"/>
  <sheetViews>
    <sheetView zoomScale="82" zoomScaleNormal="82" zoomScaleSheetLayoutView="88" workbookViewId="0">
      <selection activeCell="D11" sqref="D11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hidden="1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36" width="0" style="19" hidden="1" customWidth="1"/>
    <col min="37" max="16384" width="11.42578125" style="19"/>
  </cols>
  <sheetData>
    <row r="1" spans="1:35" ht="19.5" x14ac:dyDescent="0.3">
      <c r="A1" s="251" t="s">
        <v>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192"/>
    </row>
    <row r="2" spans="1:35" ht="19.5" x14ac:dyDescent="0.3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192"/>
    </row>
    <row r="3" spans="1:35" s="83" customFormat="1" ht="19.5" x14ac:dyDescent="0.3">
      <c r="A3" s="255" t="s">
        <v>84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192"/>
      <c r="W3" s="97"/>
      <c r="X3" s="98"/>
    </row>
    <row r="4" spans="1:35" s="83" customFormat="1" ht="19.5" x14ac:dyDescent="0.3">
      <c r="A4" s="255" t="s">
        <v>163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192"/>
      <c r="W4" s="97"/>
      <c r="X4" s="98"/>
    </row>
    <row r="5" spans="1:35" ht="4.1500000000000004" customHeight="1" x14ac:dyDescent="0.3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</row>
    <row r="6" spans="1:35" s="83" customFormat="1" ht="18.600000000000001" customHeight="1" x14ac:dyDescent="0.4">
      <c r="A6" s="216" t="s">
        <v>176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W6" s="97"/>
      <c r="X6" s="98"/>
    </row>
    <row r="7" spans="1:35" ht="4.5" customHeight="1" x14ac:dyDescent="0.3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</row>
    <row r="8" spans="1:35" s="20" customFormat="1" ht="23.25" customHeight="1" x14ac:dyDescent="0.2">
      <c r="A8" s="256" t="s">
        <v>14</v>
      </c>
      <c r="B8" s="249" t="s">
        <v>21</v>
      </c>
      <c r="C8" s="249" t="s">
        <v>134</v>
      </c>
      <c r="D8" s="249" t="s">
        <v>0</v>
      </c>
      <c r="E8" s="249" t="s">
        <v>15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 t="s">
        <v>10</v>
      </c>
      <c r="R8" s="249" t="s">
        <v>11</v>
      </c>
      <c r="S8" s="253" t="s">
        <v>12</v>
      </c>
      <c r="T8" s="253"/>
      <c r="U8" s="253"/>
      <c r="V8" s="94"/>
      <c r="W8" s="254" t="s">
        <v>43</v>
      </c>
      <c r="X8" s="252" t="s">
        <v>29</v>
      </c>
      <c r="Z8" s="132">
        <f t="shared" ref="Z8" si="0">(100*30*14)/12/30</f>
        <v>116.66666666666667</v>
      </c>
      <c r="AA8" s="149">
        <v>4</v>
      </c>
      <c r="AB8" s="140" t="s">
        <v>104</v>
      </c>
      <c r="AC8" s="132">
        <f>Z8*30</f>
        <v>3500</v>
      </c>
    </row>
    <row r="9" spans="1:35" s="24" customFormat="1" ht="18" customHeight="1" x14ac:dyDescent="0.2">
      <c r="A9" s="256"/>
      <c r="B9" s="249"/>
      <c r="C9" s="249"/>
      <c r="D9" s="249"/>
      <c r="E9" s="183" t="s">
        <v>1</v>
      </c>
      <c r="F9" s="183" t="s">
        <v>2</v>
      </c>
      <c r="G9" s="183" t="s">
        <v>3</v>
      </c>
      <c r="H9" s="183" t="s">
        <v>4</v>
      </c>
      <c r="I9" s="183" t="s">
        <v>3</v>
      </c>
      <c r="J9" s="183" t="s">
        <v>5</v>
      </c>
      <c r="K9" s="183" t="s">
        <v>5</v>
      </c>
      <c r="L9" s="183" t="s">
        <v>4</v>
      </c>
      <c r="M9" s="183" t="s">
        <v>6</v>
      </c>
      <c r="N9" s="183" t="s">
        <v>7</v>
      </c>
      <c r="O9" s="183" t="s">
        <v>8</v>
      </c>
      <c r="P9" s="183" t="s">
        <v>9</v>
      </c>
      <c r="Q9" s="249"/>
      <c r="R9" s="249"/>
      <c r="S9" s="193" t="s">
        <v>23</v>
      </c>
      <c r="T9" s="189" t="s">
        <v>16</v>
      </c>
      <c r="U9" s="189" t="s">
        <v>13</v>
      </c>
      <c r="V9" s="94"/>
      <c r="W9" s="254"/>
      <c r="X9" s="252"/>
      <c r="Z9" s="140" t="s">
        <v>103</v>
      </c>
      <c r="AA9" s="140" t="s">
        <v>46</v>
      </c>
      <c r="AB9" s="140" t="s">
        <v>102</v>
      </c>
      <c r="AC9" s="140" t="s">
        <v>105</v>
      </c>
      <c r="AH9" s="140" t="s">
        <v>177</v>
      </c>
    </row>
    <row r="10" spans="1:35" s="22" customFormat="1" ht="75" customHeight="1" x14ac:dyDescent="0.2">
      <c r="A10" s="239">
        <v>2.1</v>
      </c>
      <c r="B10" s="229" t="s">
        <v>201</v>
      </c>
      <c r="C10" s="248" t="s">
        <v>164</v>
      </c>
      <c r="D10" s="41" t="s">
        <v>199</v>
      </c>
      <c r="E10" s="28" t="s">
        <v>22</v>
      </c>
      <c r="F10" s="28" t="s">
        <v>22</v>
      </c>
      <c r="G10" s="28" t="s">
        <v>22</v>
      </c>
      <c r="H10" s="28" t="s">
        <v>22</v>
      </c>
      <c r="I10" s="28" t="s">
        <v>22</v>
      </c>
      <c r="J10" s="42" t="s">
        <v>22</v>
      </c>
      <c r="K10" s="42" t="s">
        <v>22</v>
      </c>
      <c r="L10" s="28" t="s">
        <v>22</v>
      </c>
      <c r="M10" s="28" t="s">
        <v>22</v>
      </c>
      <c r="N10" s="28" t="s">
        <v>22</v>
      </c>
      <c r="O10" s="42" t="s">
        <v>22</v>
      </c>
      <c r="P10" s="42" t="s">
        <v>22</v>
      </c>
      <c r="Q10" s="240" t="s">
        <v>143</v>
      </c>
      <c r="R10" s="185" t="s">
        <v>107</v>
      </c>
      <c r="S10" s="186">
        <v>1</v>
      </c>
      <c r="T10" s="26">
        <f>'1.Incendios'!T26</f>
        <v>51.851851851851855</v>
      </c>
      <c r="U10" s="26">
        <f>'1.Incendios'!U26</f>
        <v>2488.8888888888891</v>
      </c>
      <c r="V10" s="91"/>
      <c r="W10" s="48">
        <v>1</v>
      </c>
      <c r="X10" s="30" t="s">
        <v>45</v>
      </c>
      <c r="Z10" s="130">
        <f>$Z$8*$AA$8</f>
        <v>466.66666666666669</v>
      </c>
      <c r="AA10" s="66">
        <f>Z10*AF10</f>
        <v>22400</v>
      </c>
      <c r="AB10" s="228" t="s">
        <v>97</v>
      </c>
      <c r="AC10" s="228"/>
      <c r="AD10" s="30">
        <f>48/12</f>
        <v>4</v>
      </c>
      <c r="AE10" s="89" t="s">
        <v>80</v>
      </c>
      <c r="AF10" s="30">
        <f>AD10*12</f>
        <v>48</v>
      </c>
      <c r="AG10" s="89" t="s">
        <v>123</v>
      </c>
      <c r="AH10" s="130">
        <f>Z10/3</f>
        <v>155.55555555555557</v>
      </c>
      <c r="AI10" s="130">
        <f>AA10/3</f>
        <v>7466.666666666667</v>
      </c>
    </row>
    <row r="11" spans="1:35" s="22" customFormat="1" ht="64.900000000000006" customHeight="1" x14ac:dyDescent="0.2">
      <c r="A11" s="239"/>
      <c r="B11" s="229"/>
      <c r="C11" s="248"/>
      <c r="D11" s="41" t="s">
        <v>179</v>
      </c>
      <c r="E11" s="28"/>
      <c r="F11" s="28" t="s">
        <v>22</v>
      </c>
      <c r="G11" s="28"/>
      <c r="H11" s="28" t="s">
        <v>22</v>
      </c>
      <c r="I11" s="28"/>
      <c r="J11" s="42" t="s">
        <v>22</v>
      </c>
      <c r="K11" s="28"/>
      <c r="L11" s="28" t="s">
        <v>22</v>
      </c>
      <c r="M11" s="28"/>
      <c r="N11" s="28" t="s">
        <v>22</v>
      </c>
      <c r="O11" s="184"/>
      <c r="P11" s="29" t="s">
        <v>22</v>
      </c>
      <c r="Q11" s="242"/>
      <c r="R11" s="185" t="s">
        <v>107</v>
      </c>
      <c r="S11" s="186" t="s">
        <v>18</v>
      </c>
      <c r="T11" s="26">
        <f>'1.Incendios'!T27</f>
        <v>51.851851851851855</v>
      </c>
      <c r="U11" s="26">
        <f>'1.Incendios'!U27</f>
        <v>311.11111111111114</v>
      </c>
      <c r="V11" s="91"/>
      <c r="W11" s="48">
        <v>1</v>
      </c>
      <c r="X11" s="30" t="s">
        <v>98</v>
      </c>
      <c r="Z11" s="130">
        <f>$Z$8*$AA$8</f>
        <v>466.66666666666669</v>
      </c>
      <c r="AA11" s="66">
        <f>Z11*AD11</f>
        <v>2800</v>
      </c>
      <c r="AB11" s="228" t="s">
        <v>99</v>
      </c>
      <c r="AC11" s="228"/>
      <c r="AD11" s="30">
        <v>6</v>
      </c>
      <c r="AE11" s="89" t="s">
        <v>123</v>
      </c>
      <c r="AH11" s="130">
        <f>Z11/3</f>
        <v>155.55555555555557</v>
      </c>
      <c r="AI11" s="130">
        <f>AA11/3</f>
        <v>933.33333333333337</v>
      </c>
    </row>
    <row r="12" spans="1:35" s="23" customFormat="1" ht="19.5" x14ac:dyDescent="0.2">
      <c r="A12" s="68"/>
      <c r="B12" s="234" t="s">
        <v>19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139"/>
      <c r="U12" s="147">
        <f>SUM(U10:U11)</f>
        <v>2800.0000000000005</v>
      </c>
      <c r="V12" s="92"/>
      <c r="W12" s="55">
        <f>W17/W13</f>
        <v>0.95555555555555549</v>
      </c>
      <c r="X12" s="38"/>
      <c r="AA12" s="132">
        <f>U12/12</f>
        <v>233.33333333333337</v>
      </c>
      <c r="AB12" s="159" t="s">
        <v>80</v>
      </c>
      <c r="AC12" s="147">
        <f>SUM(AA10:AA11)</f>
        <v>25200</v>
      </c>
      <c r="AD12" s="162" t="s">
        <v>159</v>
      </c>
    </row>
    <row r="13" spans="1:35" s="21" customFormat="1" x14ac:dyDescent="0.2">
      <c r="Q13" s="230"/>
      <c r="R13" s="230"/>
      <c r="S13" s="230"/>
      <c r="T13" s="230"/>
      <c r="U13" s="230"/>
      <c r="V13" s="196"/>
      <c r="W13" s="50">
        <v>9</v>
      </c>
      <c r="X13" s="39" t="s">
        <v>46</v>
      </c>
    </row>
    <row r="14" spans="1:35" s="21" customFormat="1" x14ac:dyDescent="0.2">
      <c r="V14" s="96"/>
      <c r="W14" s="50">
        <v>6</v>
      </c>
      <c r="X14" s="39" t="s">
        <v>47</v>
      </c>
    </row>
    <row r="15" spans="1:35" s="21" customFormat="1" x14ac:dyDescent="0.2">
      <c r="V15" s="96"/>
      <c r="W15" s="50">
        <v>2</v>
      </c>
      <c r="X15" s="39" t="s">
        <v>48</v>
      </c>
    </row>
    <row r="16" spans="1:35" s="21" customFormat="1" x14ac:dyDescent="0.2">
      <c r="V16" s="96"/>
      <c r="W16" s="50">
        <v>0.6</v>
      </c>
      <c r="X16" s="39" t="s">
        <v>49</v>
      </c>
    </row>
    <row r="17" spans="22:24" s="21" customFormat="1" x14ac:dyDescent="0.2">
      <c r="V17" s="96"/>
      <c r="W17" s="56">
        <f>SUM(W14:W16)</f>
        <v>8.6</v>
      </c>
    </row>
    <row r="18" spans="22:24" s="21" customFormat="1" x14ac:dyDescent="0.2">
      <c r="V18" s="96"/>
    </row>
    <row r="19" spans="22:24" s="21" customFormat="1" x14ac:dyDescent="0.2">
      <c r="V19" s="96"/>
      <c r="W19" s="50"/>
      <c r="X19" s="39"/>
    </row>
    <row r="20" spans="22:24" s="21" customFormat="1" x14ac:dyDescent="0.2">
      <c r="V20" s="96"/>
      <c r="W20" s="50"/>
      <c r="X20" s="39"/>
    </row>
    <row r="21" spans="22:24" s="21" customFormat="1" x14ac:dyDescent="0.2">
      <c r="V21" s="96"/>
      <c r="W21" s="50"/>
      <c r="X21" s="39"/>
    </row>
    <row r="22" spans="22:24" s="21" customFormat="1" x14ac:dyDescent="0.2">
      <c r="V22" s="96"/>
      <c r="W22" s="50"/>
      <c r="X22" s="39"/>
    </row>
    <row r="23" spans="22:24" s="21" customFormat="1" x14ac:dyDescent="0.2">
      <c r="V23" s="96"/>
      <c r="W23" s="50"/>
      <c r="X23" s="39"/>
    </row>
    <row r="24" spans="22:24" s="21" customFormat="1" x14ac:dyDescent="0.2">
      <c r="V24" s="96"/>
      <c r="W24" s="50"/>
      <c r="X24" s="39"/>
    </row>
  </sheetData>
  <mergeCells count="22">
    <mergeCell ref="A1:U1"/>
    <mergeCell ref="A2:U2"/>
    <mergeCell ref="A3:U3"/>
    <mergeCell ref="A4:U4"/>
    <mergeCell ref="A8:A9"/>
    <mergeCell ref="B8:B9"/>
    <mergeCell ref="C8:C9"/>
    <mergeCell ref="D8:D9"/>
    <mergeCell ref="E8:P8"/>
    <mergeCell ref="Q8:Q9"/>
    <mergeCell ref="S8:U8"/>
    <mergeCell ref="W8:W9"/>
    <mergeCell ref="X8:X9"/>
    <mergeCell ref="C10:C11"/>
    <mergeCell ref="Q10:Q11"/>
    <mergeCell ref="R8:R9"/>
    <mergeCell ref="Q13:U13"/>
    <mergeCell ref="A10:A11"/>
    <mergeCell ref="B10:B11"/>
    <mergeCell ref="AB10:AC10"/>
    <mergeCell ref="AB11:AC11"/>
    <mergeCell ref="B12:S12"/>
  </mergeCells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B099-A91C-4243-A9FC-08FE1E28A1A0}">
  <sheetPr>
    <tabColor rgb="FF66FF33"/>
  </sheetPr>
  <dimension ref="A1:AI24"/>
  <sheetViews>
    <sheetView zoomScale="82" zoomScaleNormal="82" zoomScaleSheetLayoutView="88" workbookViewId="0">
      <selection activeCell="B12" sqref="B12:S12"/>
    </sheetView>
  </sheetViews>
  <sheetFormatPr baseColWidth="10" defaultColWidth="11.42578125" defaultRowHeight="15" x14ac:dyDescent="0.3"/>
  <cols>
    <col min="1" max="1" width="5.85546875" style="19" customWidth="1"/>
    <col min="2" max="2" width="19.85546875" style="19" customWidth="1"/>
    <col min="3" max="3" width="13.28515625" style="19" customWidth="1"/>
    <col min="4" max="4" width="31.7109375" style="19" customWidth="1"/>
    <col min="5" max="16" width="2.85546875" style="19" customWidth="1"/>
    <col min="17" max="17" width="19.7109375" style="19" customWidth="1"/>
    <col min="18" max="18" width="24.28515625" style="19" customWidth="1"/>
    <col min="19" max="19" width="7" style="19" customWidth="1"/>
    <col min="20" max="20" width="12" style="19" customWidth="1"/>
    <col min="21" max="21" width="13.28515625" style="19" customWidth="1"/>
    <col min="22" max="22" width="0.85546875" style="83" customWidth="1"/>
    <col min="23" max="23" width="10.5703125" style="49" hidden="1" customWidth="1"/>
    <col min="24" max="24" width="34.28515625" style="40" hidden="1" customWidth="1"/>
    <col min="25" max="25" width="1" style="19" hidden="1" customWidth="1"/>
    <col min="26" max="26" width="11" style="19" hidden="1" customWidth="1"/>
    <col min="27" max="27" width="15.85546875" style="19" hidden="1" customWidth="1"/>
    <col min="28" max="35" width="11.42578125" style="19" hidden="1" customWidth="1"/>
    <col min="36" max="16384" width="11.42578125" style="19"/>
  </cols>
  <sheetData>
    <row r="1" spans="1:35" ht="19.5" x14ac:dyDescent="0.3">
      <c r="A1" s="251" t="s">
        <v>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02"/>
    </row>
    <row r="2" spans="1:35" ht="19.5" x14ac:dyDescent="0.3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02"/>
    </row>
    <row r="3" spans="1:35" s="83" customFormat="1" ht="19.5" x14ac:dyDescent="0.3">
      <c r="A3" s="255" t="s">
        <v>84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02"/>
      <c r="W3" s="97"/>
      <c r="X3" s="98"/>
    </row>
    <row r="4" spans="1:35" s="83" customFormat="1" ht="19.5" x14ac:dyDescent="0.3">
      <c r="A4" s="255" t="s">
        <v>163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02"/>
      <c r="W4" s="97"/>
      <c r="X4" s="98"/>
    </row>
    <row r="5" spans="1:35" ht="4.1500000000000004" customHeight="1" x14ac:dyDescent="0.3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35" s="83" customFormat="1" ht="18.600000000000001" customHeight="1" x14ac:dyDescent="0.4">
      <c r="A6" s="216" t="s">
        <v>178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W6" s="97"/>
      <c r="X6" s="98"/>
    </row>
    <row r="7" spans="1:35" ht="4.5" customHeight="1" x14ac:dyDescent="0.3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</row>
    <row r="8" spans="1:35" s="20" customFormat="1" ht="23.25" customHeight="1" x14ac:dyDescent="0.2">
      <c r="A8" s="256" t="s">
        <v>14</v>
      </c>
      <c r="B8" s="249" t="s">
        <v>21</v>
      </c>
      <c r="C8" s="249" t="s">
        <v>134</v>
      </c>
      <c r="D8" s="249" t="s">
        <v>0</v>
      </c>
      <c r="E8" s="249" t="s">
        <v>15</v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 t="s">
        <v>10</v>
      </c>
      <c r="R8" s="249" t="s">
        <v>11</v>
      </c>
      <c r="S8" s="253" t="s">
        <v>12</v>
      </c>
      <c r="T8" s="253"/>
      <c r="U8" s="253"/>
      <c r="V8" s="94"/>
      <c r="W8" s="254" t="s">
        <v>43</v>
      </c>
      <c r="X8" s="252" t="s">
        <v>29</v>
      </c>
      <c r="Z8" s="132">
        <f t="shared" ref="Z8" si="0">(100*30*14)/12/30</f>
        <v>116.66666666666667</v>
      </c>
      <c r="AA8" s="149">
        <v>4</v>
      </c>
      <c r="AB8" s="140" t="s">
        <v>104</v>
      </c>
      <c r="AC8" s="132">
        <f>Z8*30</f>
        <v>3500</v>
      </c>
    </row>
    <row r="9" spans="1:35" s="24" customFormat="1" ht="18" customHeight="1" x14ac:dyDescent="0.2">
      <c r="A9" s="256"/>
      <c r="B9" s="249"/>
      <c r="C9" s="249"/>
      <c r="D9" s="249"/>
      <c r="E9" s="200" t="s">
        <v>1</v>
      </c>
      <c r="F9" s="200" t="s">
        <v>2</v>
      </c>
      <c r="G9" s="200" t="s">
        <v>3</v>
      </c>
      <c r="H9" s="200" t="s">
        <v>4</v>
      </c>
      <c r="I9" s="200" t="s">
        <v>3</v>
      </c>
      <c r="J9" s="200" t="s">
        <v>5</v>
      </c>
      <c r="K9" s="200" t="s">
        <v>5</v>
      </c>
      <c r="L9" s="200" t="s">
        <v>4</v>
      </c>
      <c r="M9" s="200" t="s">
        <v>6</v>
      </c>
      <c r="N9" s="200" t="s">
        <v>7</v>
      </c>
      <c r="O9" s="200" t="s">
        <v>8</v>
      </c>
      <c r="P9" s="200" t="s">
        <v>9</v>
      </c>
      <c r="Q9" s="249"/>
      <c r="R9" s="249"/>
      <c r="S9" s="203" t="s">
        <v>23</v>
      </c>
      <c r="T9" s="199" t="s">
        <v>16</v>
      </c>
      <c r="U9" s="199" t="s">
        <v>13</v>
      </c>
      <c r="V9" s="94"/>
      <c r="W9" s="254"/>
      <c r="X9" s="252"/>
      <c r="Z9" s="140" t="s">
        <v>103</v>
      </c>
      <c r="AA9" s="140" t="s">
        <v>46</v>
      </c>
      <c r="AB9" s="140" t="s">
        <v>102</v>
      </c>
      <c r="AC9" s="140" t="s">
        <v>105</v>
      </c>
      <c r="AH9" s="140" t="s">
        <v>177</v>
      </c>
    </row>
    <row r="10" spans="1:35" s="22" customFormat="1" ht="75" customHeight="1" x14ac:dyDescent="0.2">
      <c r="A10" s="239">
        <v>3.1</v>
      </c>
      <c r="B10" s="229" t="s">
        <v>201</v>
      </c>
      <c r="C10" s="248" t="s">
        <v>164</v>
      </c>
      <c r="D10" s="41" t="s">
        <v>199</v>
      </c>
      <c r="E10" s="28" t="s">
        <v>22</v>
      </c>
      <c r="F10" s="28" t="s">
        <v>22</v>
      </c>
      <c r="G10" s="28" t="s">
        <v>22</v>
      </c>
      <c r="H10" s="28" t="s">
        <v>22</v>
      </c>
      <c r="I10" s="28" t="s">
        <v>22</v>
      </c>
      <c r="J10" s="42" t="s">
        <v>22</v>
      </c>
      <c r="K10" s="42" t="s">
        <v>22</v>
      </c>
      <c r="L10" s="28" t="s">
        <v>22</v>
      </c>
      <c r="M10" s="28" t="s">
        <v>22</v>
      </c>
      <c r="N10" s="28" t="s">
        <v>22</v>
      </c>
      <c r="O10" s="42" t="s">
        <v>22</v>
      </c>
      <c r="P10" s="42" t="s">
        <v>22</v>
      </c>
      <c r="Q10" s="240" t="s">
        <v>143</v>
      </c>
      <c r="R10" s="204" t="s">
        <v>107</v>
      </c>
      <c r="S10" s="198">
        <v>1</v>
      </c>
      <c r="T10" s="26">
        <f>'1.Incendios'!T26</f>
        <v>51.851851851851855</v>
      </c>
      <c r="U10" s="26">
        <f>'1.Incendios'!U26</f>
        <v>2488.8888888888891</v>
      </c>
      <c r="V10" s="91"/>
      <c r="W10" s="48">
        <v>1</v>
      </c>
      <c r="X10" s="30" t="s">
        <v>45</v>
      </c>
      <c r="Z10" s="130">
        <f>$Z$8*$AA$8</f>
        <v>466.66666666666669</v>
      </c>
      <c r="AA10" s="66">
        <f>Z10*AF10</f>
        <v>22400</v>
      </c>
      <c r="AB10" s="228" t="s">
        <v>97</v>
      </c>
      <c r="AC10" s="228"/>
      <c r="AD10" s="30">
        <f>48/12</f>
        <v>4</v>
      </c>
      <c r="AE10" s="89" t="s">
        <v>80</v>
      </c>
      <c r="AF10" s="30">
        <f>AD10*12</f>
        <v>48</v>
      </c>
      <c r="AG10" s="89" t="s">
        <v>123</v>
      </c>
      <c r="AH10" s="130">
        <f>Z10/3</f>
        <v>155.55555555555557</v>
      </c>
      <c r="AI10" s="130">
        <f>AA10/3</f>
        <v>7466.666666666667</v>
      </c>
    </row>
    <row r="11" spans="1:35" s="22" customFormat="1" ht="64.900000000000006" customHeight="1" x14ac:dyDescent="0.2">
      <c r="A11" s="239"/>
      <c r="B11" s="229"/>
      <c r="C11" s="248"/>
      <c r="D11" s="41" t="s">
        <v>179</v>
      </c>
      <c r="E11" s="28"/>
      <c r="F11" s="28" t="s">
        <v>22</v>
      </c>
      <c r="G11" s="28"/>
      <c r="H11" s="28" t="s">
        <v>22</v>
      </c>
      <c r="I11" s="28"/>
      <c r="J11" s="42" t="s">
        <v>22</v>
      </c>
      <c r="K11" s="28"/>
      <c r="L11" s="28" t="s">
        <v>22</v>
      </c>
      <c r="M11" s="28"/>
      <c r="N11" s="28" t="s">
        <v>22</v>
      </c>
      <c r="O11" s="205"/>
      <c r="P11" s="29" t="s">
        <v>22</v>
      </c>
      <c r="Q11" s="242"/>
      <c r="R11" s="204" t="s">
        <v>107</v>
      </c>
      <c r="S11" s="198" t="s">
        <v>18</v>
      </c>
      <c r="T11" s="26">
        <f>'1.Incendios'!T27</f>
        <v>51.851851851851855</v>
      </c>
      <c r="U11" s="26">
        <f>'1.Incendios'!U27</f>
        <v>311.11111111111114</v>
      </c>
      <c r="V11" s="91"/>
      <c r="W11" s="48">
        <v>1</v>
      </c>
      <c r="X11" s="30" t="s">
        <v>98</v>
      </c>
      <c r="Z11" s="130">
        <f>$Z$8*$AA$8</f>
        <v>466.66666666666669</v>
      </c>
      <c r="AA11" s="66">
        <f>Z11*AD11</f>
        <v>2800</v>
      </c>
      <c r="AB11" s="228" t="s">
        <v>99</v>
      </c>
      <c r="AC11" s="228"/>
      <c r="AD11" s="30">
        <v>6</v>
      </c>
      <c r="AE11" s="89" t="s">
        <v>123</v>
      </c>
      <c r="AH11" s="130">
        <f>Z11/3</f>
        <v>155.55555555555557</v>
      </c>
      <c r="AI11" s="130">
        <f>AA11/3</f>
        <v>933.33333333333337</v>
      </c>
    </row>
    <row r="12" spans="1:35" s="23" customFormat="1" ht="19.5" x14ac:dyDescent="0.2">
      <c r="A12" s="68"/>
      <c r="B12" s="234" t="s">
        <v>19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139"/>
      <c r="U12" s="147">
        <f>SUM(U10:U11)</f>
        <v>2800.0000000000005</v>
      </c>
      <c r="V12" s="92"/>
      <c r="W12" s="55">
        <f>W17/W13</f>
        <v>0.95555555555555549</v>
      </c>
      <c r="X12" s="38"/>
      <c r="AA12" s="132">
        <f>U12/12</f>
        <v>233.33333333333337</v>
      </c>
      <c r="AB12" s="159" t="s">
        <v>80</v>
      </c>
      <c r="AC12" s="147">
        <f>SUM(AA10:AA11)</f>
        <v>25200</v>
      </c>
      <c r="AD12" s="162" t="s">
        <v>159</v>
      </c>
    </row>
    <row r="13" spans="1:35" s="21" customFormat="1" x14ac:dyDescent="0.2">
      <c r="Q13" s="230"/>
      <c r="R13" s="230"/>
      <c r="S13" s="230"/>
      <c r="T13" s="230"/>
      <c r="U13" s="230"/>
      <c r="V13" s="208"/>
      <c r="W13" s="50">
        <v>9</v>
      </c>
      <c r="X13" s="39" t="s">
        <v>46</v>
      </c>
    </row>
    <row r="14" spans="1:35" s="21" customFormat="1" x14ac:dyDescent="0.2">
      <c r="V14" s="96"/>
      <c r="W14" s="50">
        <v>6</v>
      </c>
      <c r="X14" s="39" t="s">
        <v>47</v>
      </c>
    </row>
    <row r="15" spans="1:35" s="21" customFormat="1" x14ac:dyDescent="0.2">
      <c r="V15" s="96"/>
      <c r="W15" s="50">
        <v>2</v>
      </c>
      <c r="X15" s="39" t="s">
        <v>48</v>
      </c>
    </row>
    <row r="16" spans="1:35" s="21" customFormat="1" x14ac:dyDescent="0.2">
      <c r="V16" s="96"/>
      <c r="W16" s="50">
        <v>0.6</v>
      </c>
      <c r="X16" s="39" t="s">
        <v>49</v>
      </c>
    </row>
    <row r="17" spans="22:24" s="21" customFormat="1" x14ac:dyDescent="0.2">
      <c r="V17" s="96"/>
      <c r="W17" s="56">
        <f>SUM(W14:W16)</f>
        <v>8.6</v>
      </c>
    </row>
    <row r="18" spans="22:24" s="21" customFormat="1" x14ac:dyDescent="0.2">
      <c r="V18" s="96"/>
    </row>
    <row r="19" spans="22:24" s="21" customFormat="1" x14ac:dyDescent="0.2">
      <c r="V19" s="96"/>
      <c r="W19" s="50"/>
      <c r="X19" s="39"/>
    </row>
    <row r="20" spans="22:24" s="21" customFormat="1" x14ac:dyDescent="0.2">
      <c r="V20" s="96"/>
      <c r="W20" s="50"/>
      <c r="X20" s="39"/>
    </row>
    <row r="21" spans="22:24" s="21" customFormat="1" x14ac:dyDescent="0.2">
      <c r="V21" s="96"/>
      <c r="W21" s="50"/>
      <c r="X21" s="39"/>
    </row>
    <row r="22" spans="22:24" s="21" customFormat="1" x14ac:dyDescent="0.2">
      <c r="V22" s="96"/>
      <c r="W22" s="50"/>
      <c r="X22" s="39"/>
    </row>
    <row r="23" spans="22:24" s="21" customFormat="1" x14ac:dyDescent="0.2">
      <c r="V23" s="96"/>
      <c r="W23" s="50"/>
      <c r="X23" s="39"/>
    </row>
    <row r="24" spans="22:24" s="21" customFormat="1" x14ac:dyDescent="0.2">
      <c r="V24" s="96"/>
      <c r="W24" s="50"/>
      <c r="X24" s="39"/>
    </row>
  </sheetData>
  <mergeCells count="22">
    <mergeCell ref="AB10:AC10"/>
    <mergeCell ref="AB11:AC11"/>
    <mergeCell ref="B12:S12"/>
    <mergeCell ref="Q13:U13"/>
    <mergeCell ref="Q10:Q11"/>
    <mergeCell ref="W8:W9"/>
    <mergeCell ref="X8:X9"/>
    <mergeCell ref="A10:A11"/>
    <mergeCell ref="B10:B11"/>
    <mergeCell ref="C10:C11"/>
    <mergeCell ref="A1:U1"/>
    <mergeCell ref="A2:U2"/>
    <mergeCell ref="A3:U3"/>
    <mergeCell ref="A4:U4"/>
    <mergeCell ref="A8:A9"/>
    <mergeCell ref="B8:B9"/>
    <mergeCell ref="C8:C9"/>
    <mergeCell ref="D8:D9"/>
    <mergeCell ref="E8:P8"/>
    <mergeCell ref="Q8:Q9"/>
    <mergeCell ref="R8:R9"/>
    <mergeCell ref="S8:U8"/>
  </mergeCells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H36"/>
  <sheetViews>
    <sheetView zoomScale="80" zoomScaleNormal="80" workbookViewId="0">
      <selection activeCell="D16" sqref="D16"/>
    </sheetView>
  </sheetViews>
  <sheetFormatPr baseColWidth="10" defaultRowHeight="14.25" x14ac:dyDescent="0.3"/>
  <cols>
    <col min="1" max="1" width="4.85546875" style="8" customWidth="1"/>
    <col min="2" max="2" width="23.28515625" style="6" customWidth="1"/>
    <col min="3" max="3" width="13" style="7" customWidth="1"/>
    <col min="4" max="4" width="31.5703125" style="7" customWidth="1"/>
    <col min="5" max="16" width="2.5703125" style="7" customWidth="1"/>
    <col min="17" max="17" width="17.7109375" style="8" customWidth="1"/>
    <col min="18" max="18" width="23.5703125" style="7" customWidth="1"/>
    <col min="19" max="19" width="7.28515625" style="8" bestFit="1" customWidth="1"/>
    <col min="20" max="20" width="14.140625" style="8" customWidth="1"/>
    <col min="21" max="21" width="13.7109375" style="8" customWidth="1"/>
    <col min="22" max="22" width="10.7109375" style="53" hidden="1" customWidth="1"/>
    <col min="23" max="23" width="33.85546875" style="36" hidden="1" customWidth="1"/>
    <col min="24" max="24" width="0.85546875" hidden="1" customWidth="1"/>
    <col min="25" max="29" width="11.42578125" hidden="1" customWidth="1"/>
    <col min="30" max="30" width="0" hidden="1" customWidth="1"/>
    <col min="31" max="31" width="13.140625" hidden="1" customWidth="1"/>
    <col min="32" max="34" width="0" hidden="1" customWidth="1"/>
  </cols>
  <sheetData>
    <row r="1" spans="1:34" ht="19.5" x14ac:dyDescent="0.3">
      <c r="A1" s="251" t="str">
        <f>'1.Incendios'!A1:U1</f>
        <v>MUNICIPALIDAD DE LA LIBERTAD, PETÉN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</row>
    <row r="2" spans="1:34" ht="19.5" x14ac:dyDescent="0.3">
      <c r="A2" s="251" t="str">
        <f>'1.Incendios'!A2:U2</f>
        <v>CONSEJO NACIONAL DE AREAS PROTEGIDAS -CONAP-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</row>
    <row r="3" spans="1:34" s="105" customFormat="1" ht="19.5" x14ac:dyDescent="0.3">
      <c r="A3" s="255" t="str">
        <f>'1.Incendios'!A3:U3</f>
        <v>PLAN OPERATIVO ANUAL 2021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103"/>
      <c r="W3" s="104"/>
    </row>
    <row r="4" spans="1:34" s="105" customFormat="1" ht="19.5" x14ac:dyDescent="0.3">
      <c r="A4" s="255" t="str">
        <f>'1.Incendios'!A4:U4</f>
        <v>PARQUE REGIONAL MUNICIPAL EL CHICOZAPOTE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103"/>
      <c r="W4" s="104"/>
    </row>
    <row r="5" spans="1:34" ht="6.6" customHeight="1" x14ac:dyDescent="0.3">
      <c r="A5" s="13"/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3"/>
      <c r="R5" s="107"/>
      <c r="S5" s="13"/>
      <c r="T5" s="13"/>
      <c r="U5" s="13"/>
    </row>
    <row r="6" spans="1:34" ht="19.5" x14ac:dyDescent="0.4">
      <c r="A6" s="216" t="s">
        <v>191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/>
      <c r="W6"/>
    </row>
    <row r="7" spans="1:34" ht="6.6" customHeigh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/>
      <c r="W7"/>
    </row>
    <row r="8" spans="1:34" s="2" customFormat="1" ht="16.5" x14ac:dyDescent="0.3">
      <c r="A8" s="256" t="s">
        <v>14</v>
      </c>
      <c r="B8" s="249" t="s">
        <v>21</v>
      </c>
      <c r="C8" s="249" t="s">
        <v>134</v>
      </c>
      <c r="D8" s="249" t="s">
        <v>0</v>
      </c>
      <c r="E8" s="263" t="s">
        <v>15</v>
      </c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49" t="s">
        <v>10</v>
      </c>
      <c r="R8" s="249" t="s">
        <v>11</v>
      </c>
      <c r="S8" s="259" t="s">
        <v>12</v>
      </c>
      <c r="T8" s="259"/>
      <c r="U8" s="259"/>
      <c r="V8" s="254" t="s">
        <v>43</v>
      </c>
      <c r="W8" s="252" t="s">
        <v>29</v>
      </c>
      <c r="Y8" s="155" t="s">
        <v>121</v>
      </c>
    </row>
    <row r="9" spans="1:34" s="3" customFormat="1" ht="16.5" x14ac:dyDescent="0.25">
      <c r="A9" s="256"/>
      <c r="B9" s="249"/>
      <c r="C9" s="249"/>
      <c r="D9" s="249"/>
      <c r="E9" s="102" t="s">
        <v>1</v>
      </c>
      <c r="F9" s="102" t="s">
        <v>2</v>
      </c>
      <c r="G9" s="102" t="s">
        <v>3</v>
      </c>
      <c r="H9" s="102" t="s">
        <v>4</v>
      </c>
      <c r="I9" s="102" t="s">
        <v>3</v>
      </c>
      <c r="J9" s="102" t="s">
        <v>5</v>
      </c>
      <c r="K9" s="102" t="s">
        <v>5</v>
      </c>
      <c r="L9" s="102" t="s">
        <v>4</v>
      </c>
      <c r="M9" s="102" t="s">
        <v>6</v>
      </c>
      <c r="N9" s="102" t="s">
        <v>7</v>
      </c>
      <c r="O9" s="102" t="s">
        <v>8</v>
      </c>
      <c r="P9" s="102" t="s">
        <v>9</v>
      </c>
      <c r="Q9" s="249"/>
      <c r="R9" s="249"/>
      <c r="S9" s="100" t="s">
        <v>23</v>
      </c>
      <c r="T9" s="101" t="s">
        <v>16</v>
      </c>
      <c r="U9" s="101" t="s">
        <v>13</v>
      </c>
      <c r="V9" s="254"/>
      <c r="W9" s="252"/>
      <c r="Y9" s="148" t="s">
        <v>119</v>
      </c>
      <c r="Z9" s="148" t="s">
        <v>120</v>
      </c>
      <c r="AA9" s="148" t="s">
        <v>122</v>
      </c>
    </row>
    <row r="10" spans="1:34" s="3" customFormat="1" ht="49.5" customHeight="1" x14ac:dyDescent="0.2">
      <c r="A10" s="204" t="s">
        <v>60</v>
      </c>
      <c r="B10" s="206" t="s">
        <v>186</v>
      </c>
      <c r="C10" s="243" t="s">
        <v>164</v>
      </c>
      <c r="D10" s="198" t="s">
        <v>202</v>
      </c>
      <c r="E10" s="29" t="s">
        <v>22</v>
      </c>
      <c r="F10" s="29" t="s">
        <v>22</v>
      </c>
      <c r="G10" s="81"/>
      <c r="H10" s="44"/>
      <c r="I10" s="81"/>
      <c r="J10" s="44"/>
      <c r="K10" s="81"/>
      <c r="L10" s="44"/>
      <c r="M10" s="81"/>
      <c r="N10" s="44"/>
      <c r="O10" s="81"/>
      <c r="P10" s="44"/>
      <c r="Q10" s="198" t="s">
        <v>131</v>
      </c>
      <c r="R10" s="198" t="s">
        <v>137</v>
      </c>
      <c r="S10" s="204" t="s">
        <v>18</v>
      </c>
      <c r="T10" s="157">
        <f>4000/3</f>
        <v>1333.3333333333333</v>
      </c>
      <c r="U10" s="157">
        <f>T10</f>
        <v>1333.3333333333333</v>
      </c>
    </row>
    <row r="11" spans="1:34" s="3" customFormat="1" ht="75" customHeight="1" x14ac:dyDescent="0.2">
      <c r="A11" s="260" t="s">
        <v>61</v>
      </c>
      <c r="B11" s="236" t="s">
        <v>187</v>
      </c>
      <c r="C11" s="248"/>
      <c r="D11" s="154" t="s">
        <v>184</v>
      </c>
      <c r="E11" s="81" t="s">
        <v>22</v>
      </c>
      <c r="F11" s="81" t="s">
        <v>22</v>
      </c>
      <c r="G11" s="81" t="s">
        <v>22</v>
      </c>
      <c r="H11" s="81" t="s">
        <v>22</v>
      </c>
      <c r="I11" s="81" t="s">
        <v>22</v>
      </c>
      <c r="J11" s="81" t="s">
        <v>22</v>
      </c>
      <c r="K11" s="81" t="s">
        <v>22</v>
      </c>
      <c r="L11" s="81" t="s">
        <v>22</v>
      </c>
      <c r="M11" s="81" t="s">
        <v>22</v>
      </c>
      <c r="N11" s="81" t="s">
        <v>22</v>
      </c>
      <c r="O11" s="81" t="s">
        <v>22</v>
      </c>
      <c r="P11" s="81" t="s">
        <v>22</v>
      </c>
      <c r="Q11" s="154" t="s">
        <v>106</v>
      </c>
      <c r="R11" s="154" t="s">
        <v>116</v>
      </c>
      <c r="S11" s="134">
        <v>1</v>
      </c>
      <c r="T11" s="157">
        <f>4000/3</f>
        <v>1333.3333333333333</v>
      </c>
      <c r="U11" s="157">
        <f>T11</f>
        <v>1333.3333333333333</v>
      </c>
      <c r="V11" s="136"/>
      <c r="W11" s="135"/>
      <c r="Y11" s="130">
        <v>4000</v>
      </c>
      <c r="Z11" s="66">
        <f>Y11*AA11</f>
        <v>16000</v>
      </c>
      <c r="AA11" s="158">
        <v>4</v>
      </c>
      <c r="AB11" s="233" t="s">
        <v>158</v>
      </c>
      <c r="AC11" s="233"/>
    </row>
    <row r="12" spans="1:34" s="3" customFormat="1" ht="62.25" customHeight="1" x14ac:dyDescent="0.2">
      <c r="A12" s="261"/>
      <c r="B12" s="238"/>
      <c r="C12" s="248"/>
      <c r="D12" s="154" t="s">
        <v>203</v>
      </c>
      <c r="E12" s="80"/>
      <c r="F12" s="80"/>
      <c r="G12" s="44"/>
      <c r="H12" s="80"/>
      <c r="I12" s="80"/>
      <c r="J12" s="81"/>
      <c r="K12" s="81"/>
      <c r="L12" s="44"/>
      <c r="M12" s="80"/>
      <c r="N12" s="80" t="s">
        <v>22</v>
      </c>
      <c r="O12" s="80" t="s">
        <v>22</v>
      </c>
      <c r="P12" s="80" t="s">
        <v>22</v>
      </c>
      <c r="Q12" s="154" t="s">
        <v>130</v>
      </c>
      <c r="R12" s="137" t="s">
        <v>126</v>
      </c>
      <c r="S12" s="134">
        <v>1</v>
      </c>
      <c r="T12" s="157">
        <f>Y12/3</f>
        <v>155.55555555555557</v>
      </c>
      <c r="U12" s="157">
        <f>Z12/3</f>
        <v>3733.3333333333335</v>
      </c>
      <c r="V12" s="51"/>
      <c r="W12" s="32"/>
      <c r="Y12" s="130">
        <f>'1.Incendios'!Z27</f>
        <v>466.66666666666669</v>
      </c>
      <c r="Z12" s="66">
        <f>Y12*AA12</f>
        <v>11200</v>
      </c>
      <c r="AA12" s="156">
        <f>2*4*3</f>
        <v>24</v>
      </c>
      <c r="AB12" s="257" t="s">
        <v>127</v>
      </c>
      <c r="AC12" s="257"/>
    </row>
    <row r="13" spans="1:34" s="17" customFormat="1" ht="66.75" customHeight="1" x14ac:dyDescent="0.3">
      <c r="A13" s="261"/>
      <c r="B13" s="238"/>
      <c r="C13" s="248"/>
      <c r="D13" s="137" t="s">
        <v>185</v>
      </c>
      <c r="E13" s="81" t="s">
        <v>22</v>
      </c>
      <c r="F13" s="44"/>
      <c r="G13" s="81"/>
      <c r="H13" s="44"/>
      <c r="I13" s="81"/>
      <c r="J13" s="44" t="s">
        <v>22</v>
      </c>
      <c r="K13" s="81" t="s">
        <v>22</v>
      </c>
      <c r="L13" s="44"/>
      <c r="M13" s="81"/>
      <c r="N13" s="44"/>
      <c r="O13" s="81"/>
      <c r="P13" s="44" t="s">
        <v>22</v>
      </c>
      <c r="Q13" s="198" t="s">
        <v>131</v>
      </c>
      <c r="R13" s="137" t="s">
        <v>133</v>
      </c>
      <c r="S13" s="204" t="s">
        <v>18</v>
      </c>
      <c r="T13" s="157">
        <f>4000/3</f>
        <v>1333.3333333333333</v>
      </c>
      <c r="U13" s="157">
        <f>T13</f>
        <v>1333.3333333333333</v>
      </c>
      <c r="V13" s="33"/>
      <c r="W13" s="32"/>
      <c r="X13" s="47"/>
      <c r="Y13" s="47"/>
      <c r="AC13" s="65"/>
      <c r="AD13" s="218" t="s">
        <v>180</v>
      </c>
      <c r="AE13" s="218" t="s">
        <v>181</v>
      </c>
      <c r="AF13" s="217"/>
    </row>
    <row r="14" spans="1:34" s="3" customFormat="1" ht="92.25" customHeight="1" x14ac:dyDescent="0.2">
      <c r="A14" s="261"/>
      <c r="B14" s="238"/>
      <c r="C14" s="248"/>
      <c r="D14" s="204" t="s">
        <v>128</v>
      </c>
      <c r="E14" s="29" t="s">
        <v>22</v>
      </c>
      <c r="F14" s="29" t="s">
        <v>22</v>
      </c>
      <c r="G14" s="29" t="s">
        <v>22</v>
      </c>
      <c r="H14" s="29" t="s">
        <v>22</v>
      </c>
      <c r="I14" s="29" t="s">
        <v>22</v>
      </c>
      <c r="J14" s="29" t="s">
        <v>22</v>
      </c>
      <c r="K14" s="29" t="s">
        <v>22</v>
      </c>
      <c r="L14" s="29" t="s">
        <v>22</v>
      </c>
      <c r="M14" s="29" t="s">
        <v>22</v>
      </c>
      <c r="N14" s="29" t="s">
        <v>22</v>
      </c>
      <c r="O14" s="29" t="s">
        <v>22</v>
      </c>
      <c r="P14" s="29" t="s">
        <v>22</v>
      </c>
      <c r="Q14" s="198" t="s">
        <v>132</v>
      </c>
      <c r="R14" s="204" t="s">
        <v>139</v>
      </c>
      <c r="S14" s="204" t="s">
        <v>18</v>
      </c>
      <c r="T14" s="26">
        <f>AG14</f>
        <v>5833.333333333333</v>
      </c>
      <c r="U14" s="26">
        <f>T14*12</f>
        <v>70000</v>
      </c>
      <c r="V14" s="64">
        <v>1</v>
      </c>
      <c r="W14" s="59" t="s">
        <v>58</v>
      </c>
      <c r="X14" s="17"/>
      <c r="Y14" s="160"/>
      <c r="Z14" s="258" t="s">
        <v>162</v>
      </c>
      <c r="AA14" s="258"/>
      <c r="AB14" s="258"/>
      <c r="AC14" s="161">
        <f>AD14*12</f>
        <v>210000</v>
      </c>
      <c r="AD14" s="130">
        <f>AE14*5</f>
        <v>17500</v>
      </c>
      <c r="AE14" s="130">
        <f>(100*30*14)/12</f>
        <v>3500</v>
      </c>
      <c r="AF14" s="177" t="s">
        <v>94</v>
      </c>
      <c r="AG14" s="130">
        <f>AD14/3</f>
        <v>5833.333333333333</v>
      </c>
      <c r="AH14" s="177" t="s">
        <v>182</v>
      </c>
    </row>
    <row r="15" spans="1:34" s="3" customFormat="1" ht="120" customHeight="1" x14ac:dyDescent="0.2">
      <c r="A15" s="261"/>
      <c r="B15" s="238"/>
      <c r="C15" s="248"/>
      <c r="D15" s="204" t="s">
        <v>204</v>
      </c>
      <c r="E15" s="29"/>
      <c r="F15" s="29"/>
      <c r="G15" s="29" t="s">
        <v>22</v>
      </c>
      <c r="H15" s="29" t="s">
        <v>22</v>
      </c>
      <c r="I15" s="29" t="s">
        <v>22</v>
      </c>
      <c r="J15" s="29"/>
      <c r="K15" s="29" t="s">
        <v>22</v>
      </c>
      <c r="L15" s="29" t="s">
        <v>22</v>
      </c>
      <c r="M15" s="29" t="s">
        <v>22</v>
      </c>
      <c r="N15" s="29" t="s">
        <v>22</v>
      </c>
      <c r="O15" s="29" t="s">
        <v>22</v>
      </c>
      <c r="P15" s="29"/>
      <c r="Q15" s="198" t="s">
        <v>132</v>
      </c>
      <c r="R15" s="198" t="s">
        <v>25</v>
      </c>
      <c r="S15" s="204" t="s">
        <v>18</v>
      </c>
      <c r="T15" s="25">
        <v>1000</v>
      </c>
      <c r="U15" s="26">
        <f>T15</f>
        <v>1000</v>
      </c>
      <c r="V15" s="51"/>
      <c r="W15" s="32"/>
      <c r="Y15" s="130"/>
      <c r="Z15" s="66"/>
      <c r="AA15" s="156"/>
      <c r="AB15" s="207"/>
      <c r="AC15" s="207"/>
    </row>
    <row r="16" spans="1:34" s="3" customFormat="1" ht="75" x14ac:dyDescent="0.2">
      <c r="A16" s="262"/>
      <c r="B16" s="237"/>
      <c r="C16" s="248"/>
      <c r="D16" s="204" t="s">
        <v>192</v>
      </c>
      <c r="E16" s="29" t="s">
        <v>22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198" t="s">
        <v>132</v>
      </c>
      <c r="R16" s="201" t="s">
        <v>183</v>
      </c>
      <c r="S16" s="204" t="s">
        <v>18</v>
      </c>
      <c r="T16" s="157">
        <f>4000/3</f>
        <v>1333.3333333333333</v>
      </c>
      <c r="U16" s="157">
        <f>T16</f>
        <v>1333.3333333333333</v>
      </c>
      <c r="V16" s="51"/>
      <c r="W16" s="32"/>
      <c r="Y16" s="130"/>
      <c r="Z16" s="66"/>
      <c r="AA16" s="156"/>
      <c r="AB16" s="207"/>
      <c r="AC16" s="207"/>
    </row>
    <row r="17" spans="1:28" s="3" customFormat="1" ht="19.5" x14ac:dyDescent="0.2">
      <c r="A17" s="68"/>
      <c r="B17" s="234" t="s">
        <v>19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82"/>
      <c r="U17" s="147">
        <f>SUM(U10:U16)</f>
        <v>80066.666666666657</v>
      </c>
      <c r="V17" s="55">
        <f>V22/V18</f>
        <v>0.9375</v>
      </c>
      <c r="W17" s="32"/>
      <c r="Z17" s="132">
        <f>U17/12</f>
        <v>6672.2222222222217</v>
      </c>
      <c r="AA17" s="159" t="s">
        <v>80</v>
      </c>
      <c r="AB17" s="147"/>
    </row>
    <row r="18" spans="1:28" s="21" customFormat="1" ht="15" x14ac:dyDescent="0.2">
      <c r="Q18" s="230"/>
      <c r="R18" s="230"/>
      <c r="S18" s="230"/>
      <c r="T18" s="230"/>
      <c r="U18" s="230"/>
      <c r="V18" s="50">
        <v>4</v>
      </c>
      <c r="W18" s="39" t="s">
        <v>46</v>
      </c>
    </row>
    <row r="19" spans="1:28" s="4" customFormat="1" ht="12.75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1"/>
      <c r="T19" s="11"/>
      <c r="U19" s="11"/>
      <c r="V19" s="50">
        <v>3</v>
      </c>
      <c r="W19" s="39" t="s">
        <v>47</v>
      </c>
    </row>
    <row r="20" spans="1:28" s="5" customFormat="1" ht="12.75" x14ac:dyDescent="0.2">
      <c r="A20" s="11"/>
      <c r="B20" s="13"/>
      <c r="C20" s="12"/>
      <c r="D20" s="12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2"/>
      <c r="R20" s="12"/>
      <c r="S20" s="11"/>
      <c r="T20" s="11"/>
      <c r="U20" s="11"/>
      <c r="V20" s="50">
        <v>0</v>
      </c>
      <c r="W20" s="39" t="s">
        <v>48</v>
      </c>
    </row>
    <row r="21" spans="1:28" s="1" customFormat="1" ht="12.75" x14ac:dyDescent="0.2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10"/>
      <c r="U21" s="9"/>
      <c r="V21" s="50">
        <v>0.75</v>
      </c>
      <c r="W21" s="39" t="s">
        <v>49</v>
      </c>
    </row>
    <row r="22" spans="1:28" s="1" customFormat="1" ht="15" x14ac:dyDescent="0.2">
      <c r="A22" s="1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  <c r="U22" s="9"/>
      <c r="V22" s="56">
        <f>SUM(V19:V21)</f>
        <v>3.75</v>
      </c>
      <c r="W22" s="21"/>
    </row>
    <row r="23" spans="1:28" s="1" customFormat="1" x14ac:dyDescent="0.2">
      <c r="A23" s="1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  <c r="U23" s="9"/>
      <c r="V23" s="51"/>
      <c r="W23" s="32"/>
    </row>
    <row r="24" spans="1:28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52"/>
      <c r="W24" s="34"/>
    </row>
    <row r="25" spans="1:28" x14ac:dyDescent="0.2">
      <c r="V25" s="54"/>
      <c r="W25" s="35"/>
    </row>
    <row r="26" spans="1:28" x14ac:dyDescent="0.2">
      <c r="V26" s="54"/>
      <c r="W26" s="35"/>
    </row>
    <row r="27" spans="1:28" x14ac:dyDescent="0.2">
      <c r="V27" s="54"/>
      <c r="W27" s="35"/>
    </row>
    <row r="28" spans="1:28" x14ac:dyDescent="0.2">
      <c r="V28" s="54"/>
      <c r="W28" s="35"/>
    </row>
    <row r="29" spans="1:28" x14ac:dyDescent="0.2">
      <c r="V29" s="54"/>
      <c r="W29" s="35"/>
    </row>
    <row r="30" spans="1:28" x14ac:dyDescent="0.2">
      <c r="V30" s="54"/>
      <c r="W30" s="35"/>
    </row>
    <row r="31" spans="1:28" x14ac:dyDescent="0.2">
      <c r="V31" s="54"/>
      <c r="W31" s="35"/>
    </row>
    <row r="32" spans="1:28" x14ac:dyDescent="0.2">
      <c r="V32" s="54"/>
      <c r="W32" s="35"/>
    </row>
    <row r="33" spans="22:23" x14ac:dyDescent="0.2">
      <c r="V33" s="54"/>
      <c r="W33" s="35"/>
    </row>
    <row r="34" spans="22:23" x14ac:dyDescent="0.2">
      <c r="V34" s="54"/>
      <c r="W34" s="35"/>
    </row>
    <row r="35" spans="22:23" x14ac:dyDescent="0.2">
      <c r="V35" s="54"/>
      <c r="W35" s="35"/>
    </row>
    <row r="36" spans="22:23" x14ac:dyDescent="0.2">
      <c r="V36" s="54"/>
      <c r="W36" s="35"/>
    </row>
  </sheetData>
  <mergeCells count="22">
    <mergeCell ref="A1:U1"/>
    <mergeCell ref="A2:U2"/>
    <mergeCell ref="A3:U3"/>
    <mergeCell ref="A4:U4"/>
    <mergeCell ref="C10:C16"/>
    <mergeCell ref="B11:B16"/>
    <mergeCell ref="A11:A16"/>
    <mergeCell ref="A8:A9"/>
    <mergeCell ref="E8:P8"/>
    <mergeCell ref="B8:B9"/>
    <mergeCell ref="D8:D9"/>
    <mergeCell ref="Q18:U18"/>
    <mergeCell ref="B17:S17"/>
    <mergeCell ref="C8:C9"/>
    <mergeCell ref="AB11:AC11"/>
    <mergeCell ref="AB12:AC12"/>
    <mergeCell ref="V8:V9"/>
    <mergeCell ref="W8:W9"/>
    <mergeCell ref="Z14:AB14"/>
    <mergeCell ref="S8:U8"/>
    <mergeCell ref="Q8:Q9"/>
    <mergeCell ref="R8:R9"/>
  </mergeCells>
  <phoneticPr fontId="0" type="noConversion"/>
  <pageMargins left="0.59055118110236227" right="0.39370078740157483" top="0.78740157480314965" bottom="0.39370078740157483" header="0" footer="0"/>
  <pageSetup paperSize="5" scale="8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AC20"/>
  <sheetViews>
    <sheetView zoomScale="80" zoomScaleNormal="80" workbookViewId="0">
      <selection activeCell="D13" sqref="D13"/>
    </sheetView>
  </sheetViews>
  <sheetFormatPr baseColWidth="10" defaultRowHeight="12.75" x14ac:dyDescent="0.2"/>
  <cols>
    <col min="1" max="1" width="5" style="8" customWidth="1"/>
    <col min="2" max="2" width="19.7109375" style="6" customWidth="1"/>
    <col min="3" max="3" width="23.7109375" style="7" customWidth="1"/>
    <col min="4" max="4" width="25.7109375" style="7" customWidth="1"/>
    <col min="5" max="16" width="2.5703125" style="7" customWidth="1"/>
    <col min="17" max="17" width="24.7109375" style="8" customWidth="1"/>
    <col min="18" max="18" width="19.7109375" style="7" customWidth="1"/>
    <col min="19" max="19" width="5.7109375" style="8" customWidth="1"/>
    <col min="20" max="20" width="14.140625" style="8" customWidth="1"/>
    <col min="21" max="21" width="14" style="8" customWidth="1"/>
    <col min="22" max="22" width="11.5703125" hidden="1" customWidth="1"/>
    <col min="23" max="23" width="26.140625" hidden="1" customWidth="1"/>
    <col min="24" max="24" width="14.28515625" style="1" hidden="1" customWidth="1"/>
    <col min="25" max="25" width="14.140625" hidden="1" customWidth="1"/>
    <col min="26" max="30" width="0" hidden="1" customWidth="1"/>
  </cols>
  <sheetData>
    <row r="1" spans="1:29" s="114" customFormat="1" ht="19.5" x14ac:dyDescent="0.2">
      <c r="A1" s="255" t="str">
        <f>'1.Incendios'!A1:U1</f>
        <v>MUNICIPALIDAD DE LA LIBERTAD, PETÉN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9" s="114" customFormat="1" ht="19.5" x14ac:dyDescent="0.2">
      <c r="A2" s="255" t="str">
        <f>'1.Incendios'!A2:U2</f>
        <v>CONSEJO NACIONAL DE AREAS PROTEGIDAS -CONAP-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9" s="114" customFormat="1" ht="19.5" x14ac:dyDescent="0.2">
      <c r="A3" s="255" t="str">
        <f>'1.Incendios'!A3:U3</f>
        <v>PLAN OPERATIVO ANUAL 2021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9" s="114" customFormat="1" ht="19.5" x14ac:dyDescent="0.2">
      <c r="A4" s="255" t="str">
        <f>'1.Incendios'!A4:U4</f>
        <v>PARQUE REGIONAL MUNICIPAL EL CHICOZAPOTE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</row>
    <row r="5" spans="1:29" s="114" customFormat="1" ht="7.15" customHeight="1" x14ac:dyDescent="0.2">
      <c r="A5" s="109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09"/>
      <c r="R5" s="111"/>
      <c r="S5" s="109"/>
      <c r="T5" s="109"/>
      <c r="U5" s="109"/>
    </row>
    <row r="6" spans="1:29" s="118" customFormat="1" ht="17.25" customHeight="1" x14ac:dyDescent="0.4">
      <c r="A6" s="216" t="s">
        <v>190</v>
      </c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7"/>
      <c r="T6" s="117"/>
      <c r="U6" s="117"/>
      <c r="V6" s="117"/>
      <c r="W6" s="117"/>
      <c r="X6" s="117"/>
      <c r="Y6" s="117"/>
    </row>
    <row r="7" spans="1:29" ht="7.15" customHeight="1" x14ac:dyDescent="0.2"/>
    <row r="8" spans="1:29" ht="16.149999999999999" customHeight="1" x14ac:dyDescent="0.2">
      <c r="A8" s="268" t="s">
        <v>14</v>
      </c>
      <c r="B8" s="266" t="s">
        <v>21</v>
      </c>
      <c r="C8" s="266" t="s">
        <v>134</v>
      </c>
      <c r="D8" s="266" t="s">
        <v>0</v>
      </c>
      <c r="E8" s="266" t="s">
        <v>15</v>
      </c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 t="s">
        <v>10</v>
      </c>
      <c r="R8" s="266" t="s">
        <v>11</v>
      </c>
      <c r="S8" s="267" t="s">
        <v>12</v>
      </c>
      <c r="T8" s="267"/>
      <c r="U8" s="267"/>
      <c r="V8" s="270" t="s">
        <v>43</v>
      </c>
      <c r="W8" s="264" t="s">
        <v>29</v>
      </c>
    </row>
    <row r="9" spans="1:29" s="2" customFormat="1" ht="19.5" customHeight="1" x14ac:dyDescent="0.2">
      <c r="A9" s="268"/>
      <c r="B9" s="266"/>
      <c r="C9" s="266"/>
      <c r="D9" s="266"/>
      <c r="E9" s="113" t="s">
        <v>1</v>
      </c>
      <c r="F9" s="113" t="s">
        <v>2</v>
      </c>
      <c r="G9" s="113" t="s">
        <v>3</v>
      </c>
      <c r="H9" s="113" t="s">
        <v>4</v>
      </c>
      <c r="I9" s="113" t="s">
        <v>3</v>
      </c>
      <c r="J9" s="113" t="s">
        <v>5</v>
      </c>
      <c r="K9" s="113" t="s">
        <v>5</v>
      </c>
      <c r="L9" s="113" t="s">
        <v>4</v>
      </c>
      <c r="M9" s="113" t="s">
        <v>6</v>
      </c>
      <c r="N9" s="113" t="s">
        <v>7</v>
      </c>
      <c r="O9" s="113" t="s">
        <v>8</v>
      </c>
      <c r="P9" s="113" t="s">
        <v>9</v>
      </c>
      <c r="Q9" s="266"/>
      <c r="R9" s="266"/>
      <c r="S9" s="145" t="s">
        <v>20</v>
      </c>
      <c r="T9" s="144" t="s">
        <v>16</v>
      </c>
      <c r="U9" s="144" t="s">
        <v>13</v>
      </c>
      <c r="V9" s="271"/>
      <c r="W9" s="265"/>
      <c r="X9" s="4"/>
    </row>
    <row r="10" spans="1:29" s="221" customFormat="1" ht="60" x14ac:dyDescent="0.2">
      <c r="A10" s="204">
        <v>6.1</v>
      </c>
      <c r="B10" s="137" t="s">
        <v>186</v>
      </c>
      <c r="C10" s="236" t="s">
        <v>189</v>
      </c>
      <c r="D10" s="198" t="s">
        <v>202</v>
      </c>
      <c r="E10" s="29" t="s">
        <v>22</v>
      </c>
      <c r="F10" s="29" t="s">
        <v>22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198" t="s">
        <v>131</v>
      </c>
      <c r="R10" s="198" t="s">
        <v>137</v>
      </c>
      <c r="S10" s="198" t="s">
        <v>18</v>
      </c>
      <c r="T10" s="157">
        <f>4000/3</f>
        <v>1333.3333333333333</v>
      </c>
      <c r="U10" s="157">
        <f>T10</f>
        <v>1333.3333333333333</v>
      </c>
      <c r="V10" s="219"/>
      <c r="W10" s="219"/>
      <c r="X10" s="220"/>
    </row>
    <row r="11" spans="1:29" s="17" customFormat="1" ht="153.75" customHeight="1" x14ac:dyDescent="0.2">
      <c r="A11" s="239">
        <v>6.2</v>
      </c>
      <c r="B11" s="239" t="s">
        <v>188</v>
      </c>
      <c r="C11" s="238"/>
      <c r="D11" s="143" t="s">
        <v>205</v>
      </c>
      <c r="E11" s="29" t="s">
        <v>22</v>
      </c>
      <c r="F11" s="29" t="s">
        <v>22</v>
      </c>
      <c r="G11" s="29" t="s">
        <v>22</v>
      </c>
      <c r="H11" s="29" t="s">
        <v>22</v>
      </c>
      <c r="I11" s="29"/>
      <c r="J11" s="29"/>
      <c r="K11" s="29"/>
      <c r="L11" s="29"/>
      <c r="M11" s="29"/>
      <c r="N11" s="29"/>
      <c r="O11" s="29"/>
      <c r="P11" s="29"/>
      <c r="Q11" s="163" t="s">
        <v>131</v>
      </c>
      <c r="R11" s="143" t="s">
        <v>138</v>
      </c>
      <c r="S11" s="163" t="s">
        <v>18</v>
      </c>
      <c r="T11" s="157">
        <v>4000</v>
      </c>
      <c r="U11" s="157">
        <f>T11</f>
        <v>4000</v>
      </c>
      <c r="V11" s="33"/>
      <c r="W11" s="32"/>
      <c r="X11" s="166"/>
      <c r="Y11" s="168">
        <v>2</v>
      </c>
      <c r="Z11" s="170" t="s">
        <v>135</v>
      </c>
      <c r="AA11" s="168" t="e">
        <f>#REF!+Y11</f>
        <v>#REF!</v>
      </c>
      <c r="AB11" s="171" t="s">
        <v>122</v>
      </c>
      <c r="AC11" s="171" t="s">
        <v>145</v>
      </c>
    </row>
    <row r="12" spans="1:29" s="17" customFormat="1" ht="42.75" customHeight="1" x14ac:dyDescent="0.2">
      <c r="A12" s="239"/>
      <c r="B12" s="239"/>
      <c r="C12" s="238"/>
      <c r="D12" s="165" t="s">
        <v>136</v>
      </c>
      <c r="E12" s="172"/>
      <c r="F12" s="172"/>
      <c r="G12" s="172" t="s">
        <v>22</v>
      </c>
      <c r="H12" s="172" t="s">
        <v>22</v>
      </c>
      <c r="I12" s="172" t="s">
        <v>22</v>
      </c>
      <c r="J12" s="172" t="s">
        <v>22</v>
      </c>
      <c r="K12" s="172" t="s">
        <v>22</v>
      </c>
      <c r="L12" s="172" t="s">
        <v>22</v>
      </c>
      <c r="M12" s="172" t="s">
        <v>22</v>
      </c>
      <c r="N12" s="172" t="s">
        <v>22</v>
      </c>
      <c r="O12" s="172" t="s">
        <v>22</v>
      </c>
      <c r="P12" s="172" t="s">
        <v>22</v>
      </c>
      <c r="Q12" s="163" t="s">
        <v>131</v>
      </c>
      <c r="R12" s="164" t="s">
        <v>141</v>
      </c>
      <c r="S12" s="165" t="s">
        <v>18</v>
      </c>
      <c r="T12" s="176">
        <v>0</v>
      </c>
      <c r="U12" s="173">
        <v>0</v>
      </c>
      <c r="V12" s="174"/>
      <c r="W12" s="175"/>
      <c r="X12" s="130">
        <v>150</v>
      </c>
      <c r="Y12" s="129">
        <v>3</v>
      </c>
      <c r="Z12" s="66">
        <f>X12*Y12</f>
        <v>450</v>
      </c>
      <c r="AA12" s="181" t="s">
        <v>160</v>
      </c>
    </row>
    <row r="13" spans="1:29" ht="147.75" customHeight="1" x14ac:dyDescent="0.2">
      <c r="A13" s="239"/>
      <c r="B13" s="239"/>
      <c r="C13" s="237"/>
      <c r="D13" s="165" t="s">
        <v>142</v>
      </c>
      <c r="E13" s="172"/>
      <c r="F13" s="172" t="s">
        <v>22</v>
      </c>
      <c r="G13" s="172"/>
      <c r="H13" s="172"/>
      <c r="I13" s="172"/>
      <c r="J13" s="172"/>
      <c r="K13" s="172"/>
      <c r="L13" s="172"/>
      <c r="M13" s="172" t="s">
        <v>22</v>
      </c>
      <c r="N13" s="172"/>
      <c r="O13" s="172"/>
      <c r="P13" s="172"/>
      <c r="Q13" s="163" t="s">
        <v>148</v>
      </c>
      <c r="R13" s="165" t="s">
        <v>42</v>
      </c>
      <c r="S13" s="165" t="s">
        <v>28</v>
      </c>
      <c r="T13" s="173">
        <v>500</v>
      </c>
      <c r="U13" s="173">
        <f>+T13</f>
        <v>500</v>
      </c>
      <c r="V13" s="174">
        <v>1</v>
      </c>
      <c r="W13" s="175" t="s">
        <v>56</v>
      </c>
      <c r="X13" s="38"/>
      <c r="Y13" s="170" t="s">
        <v>144</v>
      </c>
    </row>
    <row r="14" spans="1:29" s="3" customFormat="1" ht="19.5" x14ac:dyDescent="0.3">
      <c r="A14" s="68"/>
      <c r="B14" s="234" t="s">
        <v>19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169"/>
      <c r="U14" s="179">
        <f>SUM(U10:U13)</f>
        <v>5833.333333333333</v>
      </c>
      <c r="V14" s="55">
        <f>V19/V15</f>
        <v>0.85</v>
      </c>
      <c r="W14" s="19"/>
      <c r="X14" s="5"/>
      <c r="Y14" s="132">
        <f>U14/12</f>
        <v>486.11111111111109</v>
      </c>
      <c r="Z14" s="159" t="s">
        <v>80</v>
      </c>
    </row>
    <row r="15" spans="1:29" s="21" customFormat="1" ht="15" x14ac:dyDescent="0.2">
      <c r="Q15" s="230"/>
      <c r="R15" s="230"/>
      <c r="S15" s="230"/>
      <c r="T15" s="230"/>
      <c r="U15" s="230"/>
      <c r="V15" s="50">
        <v>5</v>
      </c>
      <c r="W15" s="39" t="s">
        <v>46</v>
      </c>
      <c r="X15" s="119"/>
    </row>
    <row r="16" spans="1:29" s="4" customFormat="1" ht="22.5" customHeight="1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69" t="s">
        <v>83</v>
      </c>
      <c r="S16" s="269"/>
      <c r="T16" s="222"/>
      <c r="U16" s="223">
        <f>U14+'4.CambioUso'!U17+'3.Caza'!U12+'2.Leñaymad.'!U12+'1.Incendios'!U28</f>
        <v>116661.11111111109</v>
      </c>
      <c r="V16" s="50">
        <v>2</v>
      </c>
      <c r="W16" s="39" t="s">
        <v>47</v>
      </c>
    </row>
    <row r="17" spans="1:23" s="1" customFormat="1" x14ac:dyDescent="0.2">
      <c r="A17" s="1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  <c r="U17" s="9"/>
      <c r="V17" s="50">
        <v>1</v>
      </c>
      <c r="W17" s="39" t="s">
        <v>48</v>
      </c>
    </row>
    <row r="18" spans="1:23" s="1" customFormat="1" x14ac:dyDescent="0.2">
      <c r="A18" s="15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0"/>
      <c r="U18" s="9"/>
      <c r="V18" s="50">
        <v>1.25</v>
      </c>
      <c r="W18" s="39" t="s">
        <v>49</v>
      </c>
    </row>
    <row r="19" spans="1:23" s="1" customFormat="1" ht="15" x14ac:dyDescent="0.2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0"/>
      <c r="U19" s="9"/>
      <c r="V19" s="56">
        <f>SUM(V16:V18)</f>
        <v>4.25</v>
      </c>
      <c r="W19" s="21"/>
    </row>
    <row r="20" spans="1:23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</sheetData>
  <mergeCells count="20">
    <mergeCell ref="R16:S16"/>
    <mergeCell ref="B11:B13"/>
    <mergeCell ref="A1:U1"/>
    <mergeCell ref="V8:V9"/>
    <mergeCell ref="Q15:U15"/>
    <mergeCell ref="B14:S14"/>
    <mergeCell ref="A11:A13"/>
    <mergeCell ref="C10:C13"/>
    <mergeCell ref="W8:W9"/>
    <mergeCell ref="A2:U2"/>
    <mergeCell ref="A3:U3"/>
    <mergeCell ref="A4:U4"/>
    <mergeCell ref="D8:D9"/>
    <mergeCell ref="Q8:Q9"/>
    <mergeCell ref="R8:R9"/>
    <mergeCell ref="S8:U8"/>
    <mergeCell ref="A8:A9"/>
    <mergeCell ref="B8:B9"/>
    <mergeCell ref="C8:C9"/>
    <mergeCell ref="E8:P8"/>
  </mergeCells>
  <phoneticPr fontId="0" type="noConversion"/>
  <pageMargins left="0.39370078740157483" right="0.19685039370078741" top="0.59055118110236227" bottom="0.19685039370078741" header="0" footer="0"/>
  <pageSetup paperSize="5" scale="8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X27"/>
  <sheetViews>
    <sheetView zoomScale="80" zoomScaleNormal="80" workbookViewId="0">
      <selection activeCell="X5" sqref="X5"/>
    </sheetView>
  </sheetViews>
  <sheetFormatPr baseColWidth="10" defaultRowHeight="15" x14ac:dyDescent="0.3"/>
  <cols>
    <col min="1" max="1" width="4.42578125" style="8" customWidth="1"/>
    <col min="2" max="2" width="23.28515625" style="6" customWidth="1"/>
    <col min="3" max="3" width="20.42578125" style="7" bestFit="1" customWidth="1"/>
    <col min="4" max="4" width="25.7109375" style="7" customWidth="1"/>
    <col min="5" max="16" width="2.5703125" style="7" customWidth="1"/>
    <col min="17" max="17" width="25.7109375" style="8" customWidth="1"/>
    <col min="18" max="18" width="17" style="7" customWidth="1"/>
    <col min="19" max="19" width="7.28515625" style="8" customWidth="1"/>
    <col min="20" max="21" width="11.85546875" style="8" customWidth="1"/>
    <col min="22" max="22" width="9.7109375" style="19" hidden="1" customWidth="1"/>
    <col min="23" max="23" width="29.85546875" style="19" hidden="1" customWidth="1"/>
    <col min="24" max="24" width="16.140625" customWidth="1"/>
  </cols>
  <sheetData>
    <row r="1" spans="1:24" ht="19.5" x14ac:dyDescent="0.3">
      <c r="A1" s="255" t="str">
        <f>'1.Incendios'!A1:U1</f>
        <v>MUNICIPALIDAD DE LA LIBERTAD, PETÉN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</row>
    <row r="2" spans="1:24" ht="19.5" x14ac:dyDescent="0.3">
      <c r="A2" s="255" t="str">
        <f>'1.Incendios'!A2:U2</f>
        <v>CONSEJO NACIONAL DE AREAS PROTEGIDAS -CONAP-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</row>
    <row r="3" spans="1:24" ht="19.5" x14ac:dyDescent="0.3">
      <c r="A3" s="255" t="str">
        <f>'1.Incendios'!A3:U3</f>
        <v>PLAN OPERATIVO ANUAL 2021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4" ht="19.5" x14ac:dyDescent="0.3">
      <c r="A4" s="255" t="str">
        <f>'1.Incendios'!A4:U4</f>
        <v>PARQUE REGIONAL MUNICIPAL EL CHICOZAPOTE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</row>
    <row r="5" spans="1:24" ht="19.5" x14ac:dyDescent="0.3">
      <c r="A5" s="273" t="s">
        <v>91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X5" s="178" t="s">
        <v>146</v>
      </c>
    </row>
    <row r="6" spans="1:24" s="21" customFormat="1" ht="6.6" customHeight="1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275"/>
      <c r="R6" s="275"/>
      <c r="S6" s="275"/>
      <c r="T6" s="275"/>
      <c r="U6" s="275"/>
      <c r="V6" s="31"/>
      <c r="W6" s="22"/>
    </row>
    <row r="7" spans="1:24" s="19" customFormat="1" x14ac:dyDescent="0.3">
      <c r="A7" s="19" t="s">
        <v>64</v>
      </c>
    </row>
    <row r="8" spans="1:24" s="19" customFormat="1" ht="16.5" x14ac:dyDescent="0.35">
      <c r="A8" s="19" t="s">
        <v>65</v>
      </c>
    </row>
    <row r="9" spans="1:24" s="19" customFormat="1" x14ac:dyDescent="0.3">
      <c r="A9" s="19" t="s">
        <v>66</v>
      </c>
    </row>
    <row r="10" spans="1:24" s="21" customFormat="1" ht="6.6" customHeight="1" x14ac:dyDescent="0.2">
      <c r="Q10" s="61"/>
      <c r="R10" s="61"/>
      <c r="S10" s="61"/>
      <c r="T10" s="61"/>
      <c r="U10" s="61"/>
      <c r="V10" s="31"/>
      <c r="W10" s="22"/>
    </row>
    <row r="11" spans="1:24" s="4" customFormat="1" ht="16.5" x14ac:dyDescent="0.2">
      <c r="A11" s="267" t="s">
        <v>14</v>
      </c>
      <c r="B11" s="266" t="s">
        <v>21</v>
      </c>
      <c r="C11" s="266" t="s">
        <v>30</v>
      </c>
      <c r="D11" s="266" t="s">
        <v>0</v>
      </c>
      <c r="E11" s="266" t="s">
        <v>15</v>
      </c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  <c r="Q11" s="266" t="s">
        <v>10</v>
      </c>
      <c r="R11" s="266" t="s">
        <v>11</v>
      </c>
      <c r="S11" s="268" t="s">
        <v>12</v>
      </c>
      <c r="T11" s="268"/>
      <c r="U11" s="268"/>
      <c r="V11" s="254" t="s">
        <v>43</v>
      </c>
      <c r="W11" s="252" t="s">
        <v>29</v>
      </c>
    </row>
    <row r="12" spans="1:24" s="4" customFormat="1" ht="16.5" x14ac:dyDescent="0.2">
      <c r="A12" s="267"/>
      <c r="B12" s="266"/>
      <c r="C12" s="266"/>
      <c r="D12" s="266"/>
      <c r="E12" s="113" t="s">
        <v>1</v>
      </c>
      <c r="F12" s="113" t="s">
        <v>2</v>
      </c>
      <c r="G12" s="113" t="s">
        <v>3</v>
      </c>
      <c r="H12" s="113" t="s">
        <v>4</v>
      </c>
      <c r="I12" s="113" t="s">
        <v>3</v>
      </c>
      <c r="J12" s="113" t="s">
        <v>5</v>
      </c>
      <c r="K12" s="113" t="s">
        <v>5</v>
      </c>
      <c r="L12" s="113" t="s">
        <v>4</v>
      </c>
      <c r="M12" s="113" t="s">
        <v>6</v>
      </c>
      <c r="N12" s="113" t="s">
        <v>7</v>
      </c>
      <c r="O12" s="113" t="s">
        <v>8</v>
      </c>
      <c r="P12" s="113" t="s">
        <v>9</v>
      </c>
      <c r="Q12" s="266"/>
      <c r="R12" s="266"/>
      <c r="S12" s="108" t="s">
        <v>23</v>
      </c>
      <c r="T12" s="108" t="s">
        <v>16</v>
      </c>
      <c r="U12" s="108" t="s">
        <v>13</v>
      </c>
      <c r="V12" s="254"/>
      <c r="W12" s="252"/>
    </row>
    <row r="13" spans="1:24" s="18" customFormat="1" ht="83.45" customHeight="1" x14ac:dyDescent="0.2">
      <c r="A13" s="272" t="s">
        <v>62</v>
      </c>
      <c r="B13" s="229" t="s">
        <v>31</v>
      </c>
      <c r="C13" s="73" t="s">
        <v>32</v>
      </c>
      <c r="D13" s="72" t="s">
        <v>33</v>
      </c>
      <c r="E13" s="27" t="s">
        <v>22</v>
      </c>
      <c r="F13" s="27" t="s">
        <v>22</v>
      </c>
      <c r="G13" s="27" t="s">
        <v>22</v>
      </c>
      <c r="H13" s="27"/>
      <c r="I13" s="27"/>
      <c r="J13" s="27"/>
      <c r="K13" s="27"/>
      <c r="L13" s="27"/>
      <c r="M13" s="27"/>
      <c r="N13" s="27"/>
      <c r="O13" s="27"/>
      <c r="P13" s="27"/>
      <c r="Q13" s="72" t="s">
        <v>73</v>
      </c>
      <c r="R13" s="71" t="s">
        <v>67</v>
      </c>
      <c r="S13" s="74" t="s">
        <v>18</v>
      </c>
      <c r="T13" s="62">
        <v>1000</v>
      </c>
      <c r="U13" s="63">
        <f t="shared" ref="U13:U19" si="0">+T13</f>
        <v>1000</v>
      </c>
      <c r="V13" s="70">
        <v>0.25</v>
      </c>
      <c r="W13" s="57" t="s">
        <v>50</v>
      </c>
    </row>
    <row r="14" spans="1:24" s="1" customFormat="1" ht="66.599999999999994" customHeight="1" x14ac:dyDescent="0.2">
      <c r="A14" s="272"/>
      <c r="B14" s="229"/>
      <c r="C14" s="73" t="s">
        <v>34</v>
      </c>
      <c r="D14" s="71" t="s">
        <v>35</v>
      </c>
      <c r="E14" s="84" t="s">
        <v>22</v>
      </c>
      <c r="F14" s="84" t="s">
        <v>22</v>
      </c>
      <c r="G14" s="84" t="s">
        <v>22</v>
      </c>
      <c r="H14" s="84" t="s">
        <v>22</v>
      </c>
      <c r="I14" s="84" t="s">
        <v>22</v>
      </c>
      <c r="J14" s="84" t="s">
        <v>22</v>
      </c>
      <c r="K14" s="84" t="s">
        <v>22</v>
      </c>
      <c r="L14" s="84" t="s">
        <v>22</v>
      </c>
      <c r="M14" s="84" t="s">
        <v>22</v>
      </c>
      <c r="N14" s="84" t="s">
        <v>22</v>
      </c>
      <c r="O14" s="84" t="s">
        <v>22</v>
      </c>
      <c r="P14" s="84" t="s">
        <v>22</v>
      </c>
      <c r="Q14" s="72" t="s">
        <v>74</v>
      </c>
      <c r="R14" s="71" t="s">
        <v>36</v>
      </c>
      <c r="S14" s="74" t="s">
        <v>18</v>
      </c>
      <c r="T14" s="63">
        <v>1000</v>
      </c>
      <c r="U14" s="63">
        <f t="shared" si="0"/>
        <v>1000</v>
      </c>
      <c r="V14" s="70">
        <v>1</v>
      </c>
      <c r="W14" s="57" t="s">
        <v>54</v>
      </c>
    </row>
    <row r="15" spans="1:24" s="1" customFormat="1" ht="75" customHeight="1" x14ac:dyDescent="0.2">
      <c r="A15" s="272"/>
      <c r="B15" s="229"/>
      <c r="C15" s="73" t="s">
        <v>82</v>
      </c>
      <c r="D15" s="72" t="s">
        <v>37</v>
      </c>
      <c r="E15" s="27" t="s">
        <v>22</v>
      </c>
      <c r="F15" s="27" t="s">
        <v>22</v>
      </c>
      <c r="G15" s="27" t="s">
        <v>22</v>
      </c>
      <c r="H15" s="27" t="s">
        <v>22</v>
      </c>
      <c r="I15" s="27" t="s">
        <v>22</v>
      </c>
      <c r="J15" s="27" t="s">
        <v>22</v>
      </c>
      <c r="K15" s="27" t="s">
        <v>22</v>
      </c>
      <c r="L15" s="27" t="s">
        <v>22</v>
      </c>
      <c r="M15" s="27" t="s">
        <v>22</v>
      </c>
      <c r="N15" s="27" t="s">
        <v>22</v>
      </c>
      <c r="O15" s="27" t="s">
        <v>22</v>
      </c>
      <c r="P15" s="27" t="s">
        <v>22</v>
      </c>
      <c r="Q15" s="72" t="s">
        <v>75</v>
      </c>
      <c r="R15" s="72" t="s">
        <v>17</v>
      </c>
      <c r="S15" s="74" t="s">
        <v>18</v>
      </c>
      <c r="T15" s="62">
        <f>50000*1</f>
        <v>50000</v>
      </c>
      <c r="U15" s="63">
        <f t="shared" si="0"/>
        <v>50000</v>
      </c>
      <c r="V15" s="70">
        <v>1</v>
      </c>
      <c r="W15" s="57" t="s">
        <v>53</v>
      </c>
    </row>
    <row r="16" spans="1:24" s="1" customFormat="1" ht="60" x14ac:dyDescent="0.2">
      <c r="A16" s="272"/>
      <c r="B16" s="229"/>
      <c r="C16" s="274" t="s">
        <v>38</v>
      </c>
      <c r="D16" s="72" t="s">
        <v>39</v>
      </c>
      <c r="E16" s="27" t="s">
        <v>22</v>
      </c>
      <c r="F16" s="27" t="s">
        <v>22</v>
      </c>
      <c r="G16" s="27" t="s">
        <v>22</v>
      </c>
      <c r="H16" s="27" t="s">
        <v>22</v>
      </c>
      <c r="I16" s="27" t="s">
        <v>22</v>
      </c>
      <c r="J16" s="27" t="s">
        <v>22</v>
      </c>
      <c r="K16" s="27" t="s">
        <v>22</v>
      </c>
      <c r="L16" s="27" t="s">
        <v>22</v>
      </c>
      <c r="M16" s="27" t="s">
        <v>22</v>
      </c>
      <c r="N16" s="27" t="s">
        <v>22</v>
      </c>
      <c r="O16" s="27" t="s">
        <v>22</v>
      </c>
      <c r="P16" s="27" t="s">
        <v>22</v>
      </c>
      <c r="Q16" s="72" t="s">
        <v>40</v>
      </c>
      <c r="R16" s="72" t="s">
        <v>68</v>
      </c>
      <c r="S16" s="74" t="s">
        <v>18</v>
      </c>
      <c r="T16" s="62">
        <v>1000</v>
      </c>
      <c r="U16" s="63">
        <f t="shared" si="0"/>
        <v>1000</v>
      </c>
      <c r="V16" s="70">
        <v>0</v>
      </c>
      <c r="W16" s="57" t="s">
        <v>51</v>
      </c>
    </row>
    <row r="17" spans="1:23" ht="75" x14ac:dyDescent="0.2">
      <c r="A17" s="272"/>
      <c r="B17" s="229"/>
      <c r="C17" s="274"/>
      <c r="D17" s="72" t="s">
        <v>41</v>
      </c>
      <c r="E17" s="27"/>
      <c r="F17" s="27"/>
      <c r="G17" s="27" t="s">
        <v>22</v>
      </c>
      <c r="H17" s="27"/>
      <c r="I17" s="27"/>
      <c r="J17" s="27" t="s">
        <v>22</v>
      </c>
      <c r="K17" s="27"/>
      <c r="L17" s="27"/>
      <c r="M17" s="27" t="s">
        <v>22</v>
      </c>
      <c r="N17" s="27"/>
      <c r="O17" s="27"/>
      <c r="P17" s="27"/>
      <c r="Q17" s="72" t="s">
        <v>76</v>
      </c>
      <c r="R17" s="72" t="s">
        <v>69</v>
      </c>
      <c r="S17" s="74" t="s">
        <v>18</v>
      </c>
      <c r="T17" s="62">
        <v>1000</v>
      </c>
      <c r="U17" s="63">
        <f t="shared" si="0"/>
        <v>1000</v>
      </c>
      <c r="V17" s="70">
        <v>0.25</v>
      </c>
      <c r="W17" s="57" t="s">
        <v>52</v>
      </c>
    </row>
    <row r="18" spans="1:23" ht="75" x14ac:dyDescent="0.2">
      <c r="A18" s="272"/>
      <c r="B18" s="229"/>
      <c r="C18" s="73" t="s">
        <v>78</v>
      </c>
      <c r="D18" s="74" t="s">
        <v>71</v>
      </c>
      <c r="E18" s="88"/>
      <c r="F18" s="88"/>
      <c r="G18" s="88"/>
      <c r="H18" s="88" t="s">
        <v>22</v>
      </c>
      <c r="I18" s="88" t="s">
        <v>22</v>
      </c>
      <c r="J18" s="88"/>
      <c r="K18" s="88"/>
      <c r="L18" s="88"/>
      <c r="M18" s="88"/>
      <c r="N18" s="88"/>
      <c r="O18" s="88"/>
      <c r="P18" s="88"/>
      <c r="Q18" s="74" t="s">
        <v>77</v>
      </c>
      <c r="R18" s="72" t="s">
        <v>72</v>
      </c>
      <c r="S18" s="74" t="s">
        <v>18</v>
      </c>
      <c r="T18" s="62">
        <f>(1500*2)+(2*150)+(1000)+700</f>
        <v>5000</v>
      </c>
      <c r="U18" s="63">
        <f>T18</f>
        <v>5000</v>
      </c>
      <c r="V18" s="70"/>
      <c r="W18" s="57"/>
    </row>
    <row r="19" spans="1:23" ht="105" x14ac:dyDescent="0.2">
      <c r="A19" s="45" t="s">
        <v>63</v>
      </c>
      <c r="B19" s="72" t="s">
        <v>79</v>
      </c>
      <c r="C19" s="73" t="s">
        <v>27</v>
      </c>
      <c r="D19" s="72" t="s">
        <v>81</v>
      </c>
      <c r="E19" s="27"/>
      <c r="F19" s="27"/>
      <c r="G19" s="27"/>
      <c r="H19" s="27" t="s">
        <v>22</v>
      </c>
      <c r="I19" s="27" t="s">
        <v>22</v>
      </c>
      <c r="J19" s="27"/>
      <c r="K19" s="27"/>
      <c r="L19" s="27"/>
      <c r="M19" s="27"/>
      <c r="N19" s="27"/>
      <c r="O19" s="27"/>
      <c r="P19" s="27"/>
      <c r="Q19" s="72" t="s">
        <v>24</v>
      </c>
      <c r="R19" s="72" t="s">
        <v>70</v>
      </c>
      <c r="S19" s="72" t="s">
        <v>26</v>
      </c>
      <c r="T19" s="62">
        <v>500</v>
      </c>
      <c r="U19" s="63">
        <f t="shared" si="0"/>
        <v>500</v>
      </c>
      <c r="V19" s="70">
        <v>1</v>
      </c>
      <c r="W19" s="58" t="s">
        <v>55</v>
      </c>
    </row>
    <row r="20" spans="1:23" ht="20.45" customHeight="1" x14ac:dyDescent="0.3">
      <c r="A20" s="85"/>
      <c r="B20" s="234" t="s">
        <v>19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86"/>
      <c r="T20" s="87"/>
      <c r="U20" s="120">
        <f>SUM(U13:U19)</f>
        <v>59500</v>
      </c>
      <c r="V20" s="55">
        <f>V25/V21</f>
        <v>0.75</v>
      </c>
    </row>
    <row r="21" spans="1:23" ht="12.75" x14ac:dyDescent="0.2">
      <c r="V21" s="50">
        <v>6</v>
      </c>
      <c r="W21" s="39" t="s">
        <v>46</v>
      </c>
    </row>
    <row r="22" spans="1:23" ht="12.75" x14ac:dyDescent="0.2">
      <c r="V22" s="50">
        <v>3</v>
      </c>
      <c r="W22" s="39" t="s">
        <v>47</v>
      </c>
    </row>
    <row r="23" spans="1:23" ht="12.75" x14ac:dyDescent="0.2">
      <c r="V23" s="50">
        <v>1</v>
      </c>
      <c r="W23" s="39" t="s">
        <v>48</v>
      </c>
    </row>
    <row r="24" spans="1:23" ht="12.75" x14ac:dyDescent="0.2">
      <c r="V24" s="50">
        <v>0.5</v>
      </c>
      <c r="W24" s="39" t="s">
        <v>49</v>
      </c>
    </row>
    <row r="25" spans="1:23" x14ac:dyDescent="0.2">
      <c r="V25" s="56">
        <f>SUM(V22:V24)</f>
        <v>4.5</v>
      </c>
      <c r="W25" s="21"/>
    </row>
    <row r="26" spans="1:23" x14ac:dyDescent="0.2">
      <c r="V26" s="21"/>
      <c r="W26" s="21"/>
    </row>
    <row r="27" spans="1:23" x14ac:dyDescent="0.2">
      <c r="V27" s="21"/>
      <c r="W27" s="21"/>
    </row>
  </sheetData>
  <mergeCells count="20">
    <mergeCell ref="A13:A18"/>
    <mergeCell ref="B20:R20"/>
    <mergeCell ref="A2:U2"/>
    <mergeCell ref="A3:U3"/>
    <mergeCell ref="A4:U4"/>
    <mergeCell ref="A5:U5"/>
    <mergeCell ref="D11:D12"/>
    <mergeCell ref="E11:P11"/>
    <mergeCell ref="A11:A12"/>
    <mergeCell ref="B11:B12"/>
    <mergeCell ref="C11:C12"/>
    <mergeCell ref="Q11:Q12"/>
    <mergeCell ref="C16:C17"/>
    <mergeCell ref="Q6:U6"/>
    <mergeCell ref="B13:B18"/>
    <mergeCell ref="V11:V12"/>
    <mergeCell ref="W11:W12"/>
    <mergeCell ref="R11:R12"/>
    <mergeCell ref="S11:U11"/>
    <mergeCell ref="A1:U1"/>
  </mergeCells>
  <phoneticPr fontId="0" type="noConversion"/>
  <pageMargins left="0.59055118110236227" right="0.39370078740157483" top="0.59055118110236227" bottom="0.39370078740157483" header="0" footer="0"/>
  <pageSetup paperSize="14" scale="80" orientation="landscape" horizontalDpi="4294967293" verticalDpi="0" r:id="rId1"/>
  <ignoredErrors>
    <ignoredError sqref="U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1.Incendios</vt:lpstr>
      <vt:lpstr>2.Leñaymad.</vt:lpstr>
      <vt:lpstr>3.Caza</vt:lpstr>
      <vt:lpstr>4.CambioUso</vt:lpstr>
      <vt:lpstr>6.UsoPúblico</vt:lpstr>
      <vt:lpstr>Inv.yMon.(NA)</vt:lpstr>
      <vt:lpstr>'1.Incendios'!Títulos_a_imprimir</vt:lpstr>
      <vt:lpstr>'2.Leñaymad.'!Títulos_a_imprimir</vt:lpstr>
      <vt:lpstr>'3.Caza'!Títulos_a_imprimir</vt:lpstr>
      <vt:lpstr>'4.CambioUso'!Títulos_a_imprimir</vt:lpstr>
      <vt:lpstr>'6.UsoPúblico'!Títulos_a_imprimir</vt:lpstr>
      <vt:lpstr>'Inv.yMon.(NA)'!Títulos_a_imprimir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Juanjo Romero Z</cp:lastModifiedBy>
  <cp:lastPrinted>2020-12-16T17:32:29Z</cp:lastPrinted>
  <dcterms:created xsi:type="dcterms:W3CDTF">2001-01-15T17:49:33Z</dcterms:created>
  <dcterms:modified xsi:type="dcterms:W3CDTF">2020-12-16T17:38:48Z</dcterms:modified>
</cp:coreProperties>
</file>