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jo Romero Z\Desktop\CECON\POA's\POAs_2021 ZOTZ+DOSLAKE\"/>
    </mc:Choice>
  </mc:AlternateContent>
  <xr:revisionPtr revIDLastSave="0" documentId="13_ncr:1_{2DD53B5D-D67B-4EB4-85E4-91F4153A1B53}" xr6:coauthVersionLast="46" xr6:coauthVersionMax="46" xr10:uidLastSave="{00000000-0000-0000-0000-000000000000}"/>
  <bookViews>
    <workbookView xWindow="-120" yWindow="-120" windowWidth="20730" windowHeight="11160" tabRatio="654" xr2:uid="{00000000-000D-0000-FFFF-FFFF00000000}"/>
  </bookViews>
  <sheets>
    <sheet name="Prot.yControl" sheetId="1" r:id="rId1"/>
    <sheet name="ManejoRN" sheetId="2" r:id="rId2"/>
    <sheet name="Rel.inst.yRH" sheetId="6" r:id="rId3"/>
    <sheet name="Infra.yequip,Cont" sheetId="8" r:id="rId4"/>
    <sheet name="Invest.yMonit." sheetId="4" r:id="rId5"/>
    <sheet name="UsoPúb" sheetId="5" r:id="rId6"/>
    <sheet name="Rel.Com." sheetId="7" r:id="rId7"/>
  </sheets>
  <definedNames>
    <definedName name="_xlnm.Print_Area" localSheetId="3">'Infra.yequip,Cont'!$A$11:$U$19</definedName>
    <definedName name="_xlnm.Print_Area" localSheetId="1">ManejoRN!$A$11:$U$15</definedName>
    <definedName name="_xlnm.Print_Area" localSheetId="6">'Rel.Com.'!$A$11:$U$26</definedName>
    <definedName name="_xlnm.Print_Area" localSheetId="2">'Rel.inst.yRH'!$A$11:$U$17</definedName>
    <definedName name="_xlnm.Print_Area" localSheetId="5">UsoPúb!$A$11:$U$18</definedName>
    <definedName name="_xlnm.Print_Titles" localSheetId="3">'Infra.yequip,Cont'!$11:$12</definedName>
    <definedName name="_xlnm.Print_Titles" localSheetId="4">'Invest.yMonit.'!$11:$12</definedName>
    <definedName name="_xlnm.Print_Titles" localSheetId="0">Prot.yControl!$11:$12</definedName>
    <definedName name="_xlnm.Print_Titles" localSheetId="6">'Rel.Com.'!$11:$12</definedName>
    <definedName name="_xlnm.Print_Titles" localSheetId="5">UsoPúb!$11:$12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8" i="4" l="1"/>
  <c r="U18" i="4"/>
  <c r="T15" i="4"/>
  <c r="T16" i="4"/>
  <c r="U16" i="4" s="1"/>
  <c r="U14" i="8"/>
  <c r="U16" i="7" l="1"/>
  <c r="U17" i="5"/>
  <c r="T22" i="1" l="1"/>
  <c r="U22" i="1" s="1"/>
  <c r="Y19" i="1"/>
  <c r="Y18" i="1"/>
  <c r="Y17" i="1"/>
  <c r="AA17" i="1" s="1"/>
  <c r="AC17" i="1" s="1"/>
  <c r="AE17" i="1" s="1"/>
  <c r="T17" i="4" l="1"/>
  <c r="U17" i="4" s="1"/>
  <c r="T15" i="7" l="1"/>
  <c r="U15" i="7" s="1"/>
  <c r="T18" i="6"/>
  <c r="T20" i="1"/>
  <c r="AG16" i="6" l="1"/>
  <c r="AG15" i="6"/>
  <c r="AB15" i="6" l="1"/>
  <c r="T15" i="6"/>
  <c r="U15" i="6" s="1"/>
  <c r="AC15" i="6" l="1"/>
  <c r="AF15" i="6" s="1"/>
  <c r="U21" i="4"/>
  <c r="U20" i="4"/>
  <c r="U19" i="4"/>
  <c r="U15" i="4"/>
  <c r="U14" i="4"/>
  <c r="U13" i="4"/>
  <c r="U22" i="4" l="1"/>
  <c r="U16" i="8"/>
  <c r="U13" i="8"/>
  <c r="U15" i="8"/>
  <c r="U17" i="8"/>
  <c r="U18" i="6" l="1"/>
  <c r="U17" i="6"/>
  <c r="U16" i="6"/>
  <c r="U14" i="6"/>
  <c r="U13" i="6"/>
  <c r="U13" i="2"/>
  <c r="A3" i="6" l="1"/>
  <c r="A3" i="8" s="1"/>
  <c r="A2" i="6"/>
  <c r="A2" i="8" s="1"/>
  <c r="A1" i="6"/>
  <c r="A1" i="8" s="1"/>
  <c r="U13" i="7" l="1"/>
  <c r="T14" i="7"/>
  <c r="A3" i="7"/>
  <c r="A2" i="7"/>
  <c r="A1" i="7"/>
  <c r="A3" i="5"/>
  <c r="A2" i="5"/>
  <c r="A1" i="5"/>
  <c r="A3" i="4"/>
  <c r="A2" i="4"/>
  <c r="A1" i="4"/>
  <c r="A3" i="2"/>
  <c r="A2" i="2"/>
  <c r="A1" i="2"/>
  <c r="U20" i="1"/>
  <c r="V21" i="8" l="1"/>
  <c r="V22" i="8" s="1"/>
  <c r="V18" i="8" s="1"/>
  <c r="V23" i="6"/>
  <c r="V24" i="6" s="1"/>
  <c r="V19" i="6" s="1"/>
  <c r="V21" i="7"/>
  <c r="V22" i="7" s="1"/>
  <c r="V17" i="7" s="1"/>
  <c r="V23" i="5"/>
  <c r="V18" i="5" s="1"/>
  <c r="U15" i="5"/>
  <c r="V27" i="4"/>
  <c r="V22" i="4" s="1"/>
  <c r="V20" i="2"/>
  <c r="V15" i="2" s="1"/>
  <c r="W28" i="1"/>
  <c r="W23" i="1" s="1"/>
  <c r="U13" i="1"/>
  <c r="U23" i="1" s="1"/>
  <c r="U14" i="7"/>
  <c r="U17" i="7" s="1"/>
  <c r="U14" i="5"/>
  <c r="U14" i="2"/>
  <c r="U15" i="2" s="1"/>
  <c r="U16" i="1"/>
  <c r="U14" i="1"/>
  <c r="U15" i="1"/>
  <c r="U13" i="5"/>
  <c r="U19" i="1"/>
  <c r="U18" i="1"/>
  <c r="U17" i="1"/>
  <c r="U18" i="8" l="1"/>
  <c r="T19" i="7" s="1"/>
  <c r="U19" i="6"/>
  <c r="U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jjromeroz</author>
    <author>Usuario</author>
  </authors>
  <commentList>
    <comment ref="X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jjromeroz:</t>
        </r>
        <r>
          <rPr>
            <sz val="9"/>
            <color indexed="81"/>
            <rFont val="Tahoma"/>
            <family val="2"/>
          </rPr>
          <t xml:space="preserve">
Es necesario contar con 1 vehículo, específico para el Biotopo El Zotz.</t>
        </r>
      </text>
    </comment>
    <comment ref="U20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12 bomberos x 14 días (2 semanas que nos han durado los fuegos)</t>
        </r>
      </text>
    </comment>
    <comment ref="U2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12 bomberos x 14 días (2 semanas que nos han durado los fuegos)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U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15 Salarios (bono 14 + bono fin año + bono usac)</t>
        </r>
      </text>
    </comment>
    <comment ref="U1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3 viajes a Guate / gestión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1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no efectivo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T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Apoyo de Investigadora para hacer Estrategia en 2 meses</t>
        </r>
      </text>
    </comment>
    <comment ref="T14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6 Proyectos para incentivos forestales x Q.3,000</t>
        </r>
      </text>
    </comment>
    <comment ref="T15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Q.50 x 20 participantes x 3 talleres</t>
        </r>
      </text>
    </comment>
  </commentList>
</comments>
</file>

<file path=xl/sharedStrings.xml><?xml version="1.0" encoding="utf-8"?>
<sst xmlns="http://schemas.openxmlformats.org/spreadsheetml/2006/main" count="738" uniqueCount="275">
  <si>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</si>
  <si>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</si>
  <si>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</si>
  <si>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</si>
  <si>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</si>
  <si>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</si>
  <si>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</si>
  <si>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</si>
  <si>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</si>
  <si>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</si>
  <si>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</si>
  <si>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</si>
  <si>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</si>
  <si>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</si>
  <si>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</si>
  <si>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Ubicación Geografica</t>
  </si>
  <si>
    <t>Meses</t>
  </si>
  <si>
    <t>Monto</t>
  </si>
  <si>
    <t>Informe de Actividades con fotografias</t>
  </si>
  <si>
    <t>1,2</t>
  </si>
  <si>
    <t>Coordinador de Area protegida</t>
  </si>
  <si>
    <t>Sub-Total</t>
  </si>
  <si>
    <t>Estrategia y Cartera de proyectos</t>
  </si>
  <si>
    <t>Copia de Planillas y Vaucher</t>
  </si>
  <si>
    <t>Copia de documento de reestructura</t>
  </si>
  <si>
    <t>Coordinador de Area protegida, Encargado de biotopo, y Guarda Recursos</t>
  </si>
  <si>
    <t>Presupuesto ordinario</t>
  </si>
  <si>
    <t>Cartera de proyectos y presentados a donantes potenciales</t>
  </si>
  <si>
    <t>Encargado de Biotopo, Encargado de Relaciones comunitarias y Coordinador de Biotopos</t>
  </si>
  <si>
    <t>Extranjero y Territorio Nacional y Area central de Peten, y Biotopo</t>
  </si>
  <si>
    <t>CO</t>
  </si>
  <si>
    <t>Resultado Esperado</t>
  </si>
  <si>
    <t>X</t>
  </si>
  <si>
    <t>Director, Equipo Tecnico CECON Central y Coordinador de Area Protegida</t>
  </si>
  <si>
    <t>1,2,3,4</t>
  </si>
  <si>
    <t>Código</t>
  </si>
  <si>
    <t>Plan de prevención y control de incendios forestales del área protegida y su área de influencia.</t>
  </si>
  <si>
    <t>Coordinador de Area protegidas y Encargado de biotopos.</t>
  </si>
  <si>
    <t>Mantenimiento de instalaciones administrativas del biotopo.</t>
  </si>
  <si>
    <t>Encargado de biotopos y GRR.</t>
  </si>
  <si>
    <t>Se le ha dado mantenimiento a instalaciones administrativas con materiales del bosque.</t>
  </si>
  <si>
    <t>Coordinador y arqueólogos. Coordinador de Áreas Protegidas. Encargado.</t>
  </si>
  <si>
    <t>Estrategia de Recaudacion de Fondo del CECON, basado en el Plan Maestro del Biotopo.</t>
  </si>
  <si>
    <t>1,2  3,4</t>
  </si>
  <si>
    <t>Se ha consolidado el trabajo del personal profesional, técnico y de campo con el cumplimiento de los resultados del Plan Maestro y servicios adecuados a la administración.</t>
  </si>
  <si>
    <t>Distribución, facilitación y fiscalización de los recursos financieros, humanos y activos al personal del Biotopo</t>
  </si>
  <si>
    <t>Presupuesto ejecutado a un 95%</t>
  </si>
  <si>
    <t>Se ha asegurado la disponibilidad y bienestar del personal para el cumplimiento de metas en el marco del Plan Maestro del Biotopo.</t>
  </si>
  <si>
    <t>Coordinador de area y Encargado de de Personal</t>
  </si>
  <si>
    <t>Listado de participantes y fotografias</t>
  </si>
  <si>
    <t>Mantenimiento de la infraestructura básica y condiciones que permitan la presencia física en las áreas estratégicas y críticas de conservación y protección del biotopo.</t>
  </si>
  <si>
    <t>Fotografías de las áreas en buen estado</t>
  </si>
  <si>
    <t>Desarrollo de un sistema de comuninación con la administración central, siguiendo las normas, rutinas, y procedimientos para la ejecución financiera asignada al Biotopo.</t>
  </si>
  <si>
    <t>Busqueda de financiamientos y mecanismos para el buen manejo del Biotopo vía el aseguramiento de su autosostenibilidad.</t>
  </si>
  <si>
    <t>Director y Coordinador de Area protegida</t>
  </si>
  <si>
    <t>Desarrollo de un sistema efectivo de cobro, así como de la fiscalización de los fondos percibidos.</t>
  </si>
  <si>
    <t>Administración y Coordinadores de CECON</t>
  </si>
  <si>
    <t>Imforme de sistematización de información al público sobre la importancia de los ingresos y la búsqueda de la sostenibilidad.</t>
  </si>
  <si>
    <t>1,2    3,4</t>
  </si>
  <si>
    <t>Sitios arqueológicos El Zotz y El Palmar.</t>
  </si>
  <si>
    <t>Cruce Dos Aguadas e INGUAT-Flores.</t>
  </si>
  <si>
    <t>1,2   3,4</t>
  </si>
  <si>
    <t>Área admon., campamento proyecto arqueológico El Zotz, y campamentos de turismo en El Zotz y El Yesal.</t>
  </si>
  <si>
    <t>Coordinador de Area Protegida, Encargado de biotopo, Guarda Recursos, Enc. Logística Proyectos Arqueológicos, Operadores de Turismo, CAT-Cruce Dos Aguadas y turistas.</t>
  </si>
  <si>
    <t>CONAP y CECON, Petén.</t>
  </si>
  <si>
    <t>CECON Guatemala y Petén.</t>
  </si>
  <si>
    <t>Indicadores</t>
  </si>
  <si>
    <t>Observaciones</t>
  </si>
  <si>
    <t>TAREAS QUE SE HACEN EN EL ZOTZ:  Denuncias y declaraciones en procesos de capturas ante el MP, Monitoreamos el proyectos arqueologico-control a la entrada y salida. Acciones contra Cazadores. El mielero se saco este año con 100 colmenas otro invasores el hermano carlos hernandez desalojado.. DEcomisos de almenos 1000 pies de cedro y caoba. Manejo de mensajes con comunitarios de la prohibiciones en el zotz como la siembra de cultivos. Spots radiales pagados por PROPETEN. AFICHES CONTRA INCENDIOS Y CONTROL Y VIGILANCIA CON PROPETEN.</t>
  </si>
  <si>
    <t>Con los socios anteriores se esta buscando financiamiento para proyectos.</t>
  </si>
  <si>
    <t>Se han formulado, validado e implementado acciones de protección y control, con base a las normas que dicta el Plan Maestro.</t>
  </si>
  <si>
    <t>Informe de actividades con fotografias + Reportes en Libro de actividades diarias.</t>
  </si>
  <si>
    <t>Encargado de Personal, Guarda Recursos, Coordinador de Area protegidas</t>
  </si>
  <si>
    <t>48 patrullajes de corto alcance en lugares estratégicos para prevenir ilicitos en el Biotopo.</t>
  </si>
  <si>
    <t>Informe de actividades con fotografias + Reportes en Libro de actividades diarias</t>
  </si>
  <si>
    <t>Reportes en Libro de actividades diarias</t>
  </si>
  <si>
    <t>SIPECIF-CONAP con Municipalidad de Flores y San José, CECON, AMPI, Coodinador AP</t>
  </si>
  <si>
    <t>Listados y actividad reportada en Informes Mensuales con fotografias</t>
  </si>
  <si>
    <t>Coordinador de Area protegida, Enc. Biotopos, GRS, SIPECIF, CONRED.</t>
  </si>
  <si>
    <t>COMPONENTE DE PROTECCION Y CONTROL</t>
  </si>
  <si>
    <t>BIOTOPO PROTEGIDO EL ZOTZ - SAN MIGUEL LA PALOTADA</t>
  </si>
  <si>
    <t xml:space="preserve">Fotografías de mantenimiento de instalaciones </t>
  </si>
  <si>
    <t>COMPONENTE DE MANEJO DE RECURSOS NATURALES</t>
  </si>
  <si>
    <t>Ubicación geográfica</t>
  </si>
  <si>
    <t>Se han coordinado y realizado investigaciones y mediciones periódicas de parámetros críticos para documentar la situación ecológica y biológica orientar las acciones de conservación del biotopo.</t>
  </si>
  <si>
    <t>CECON-Guate y Petén.</t>
  </si>
  <si>
    <t>USAC/CECON - Guatemala,y Entidades Internacional</t>
  </si>
  <si>
    <t>Gestionar proyectos de investigación.</t>
  </si>
  <si>
    <t>3 protocolos o proyectos presentados a las entidades.</t>
  </si>
  <si>
    <t>CECON-Guate y CUDEP.</t>
  </si>
  <si>
    <t>Generar y sistematizar una base de datos de las investigaciones en el biotopo.</t>
  </si>
  <si>
    <t>CDC</t>
  </si>
  <si>
    <t>Se han coordinado y realizado accciones para la formulación, aprobación e implementacion del plan de uso público del biotopo.</t>
  </si>
  <si>
    <t>Oficinas CECON en CUDEP, INGUAT y CONAP.</t>
  </si>
  <si>
    <t>Gestión de proyectos productivos y de incentivos forestales PINFOR o PINPEP de protección, con INAB y ONG para iniciar con un proceso de empatia con las comunidades de influencias al biotopo.</t>
  </si>
  <si>
    <t>Informes, cartera de proyectos, proyectos PINFOR/PINPEP ingresados, listados de participación y fotografias</t>
  </si>
  <si>
    <t>Coordinador de Area Protegida y Encargado de Personal, ZAM-CONAP, MAGA, INAB, ONG's, COCODE's, Alcaldías de San José y San Andrés.</t>
  </si>
  <si>
    <t>Memorias o actas de reuniones</t>
  </si>
  <si>
    <t>Coordinador de Area Protegida</t>
  </si>
  <si>
    <t>Coordinador Nacional de Area Protegida y Coordinador de  Area Protegida</t>
  </si>
  <si>
    <t>Coordinador de Area Protegida, Encargado de de Personal y GRS</t>
  </si>
  <si>
    <t>Coordinador de Area protegida, Encargado de Personal y GRS</t>
  </si>
  <si>
    <t>Memoria de reuniones, fotografias</t>
  </si>
  <si>
    <t>Fotografías de los trenes de aseo.</t>
  </si>
  <si>
    <t>COMPONENTE DE USO PUBLICO</t>
  </si>
  <si>
    <t>COMPONENTE DE RELACIONES COMUNITARIAS</t>
  </si>
  <si>
    <t>COMPONENTE DE RELACIONES INSTITUCIONALES Y RECURSOS HUMANOS</t>
  </si>
  <si>
    <t>COMPONENTE DE INFRAESTRUCTURA, EQUIPAMIENTO Y MANEJO DE CONTINGENTES</t>
  </si>
  <si>
    <t>Indicador</t>
  </si>
  <si>
    <t>Conjuntamente con personal de SIPECIF-CONAP, BioItzá y PANAT, se limpiaron dichos límites (8 Km/CECON).</t>
  </si>
  <si>
    <r>
      <t xml:space="preserve">No porque se prioriza por contar pocos recursos y </t>
    </r>
    <r>
      <rPr>
        <sz val="8"/>
        <color indexed="10"/>
        <rFont val="Comic Sans MS"/>
        <family val="4"/>
      </rPr>
      <t xml:space="preserve">no tener </t>
    </r>
    <r>
      <rPr>
        <sz val="8"/>
        <color indexed="10"/>
        <rFont val="Comic Sans MS"/>
        <family val="4"/>
      </rPr>
      <t>alta tasa de incendios.</t>
    </r>
  </si>
  <si>
    <r>
      <t xml:space="preserve">Se realizaron al menos </t>
    </r>
    <r>
      <rPr>
        <sz val="8"/>
        <color indexed="10"/>
        <rFont val="Comic Sans MS"/>
        <family val="4"/>
      </rPr>
      <t>4 patrullajes</t>
    </r>
    <r>
      <rPr>
        <sz val="8"/>
        <color indexed="10"/>
        <rFont val="Comic Sans MS"/>
        <family val="4"/>
      </rPr>
      <t xml:space="preserve"> / semana = 8 / plan quincenal = 16 / mes = 192 / año.</t>
    </r>
  </si>
  <si>
    <t>Total</t>
  </si>
  <si>
    <t>Si</t>
  </si>
  <si>
    <t>No</t>
  </si>
  <si>
    <t>Parcial</t>
  </si>
  <si>
    <t>Solo para fenología</t>
  </si>
  <si>
    <t>Aún no se cuenta con dicha base…</t>
  </si>
  <si>
    <t>Solamente en la mesa de monitoreo de la RBM.</t>
  </si>
  <si>
    <r>
      <t xml:space="preserve">0 financiamiento y tiempos.                </t>
    </r>
    <r>
      <rPr>
        <sz val="9"/>
        <color indexed="10"/>
        <rFont val="Arial"/>
        <family val="2"/>
      </rPr>
      <t>PREFERIBLEMENTE ACCIONES VRS PLANES…</t>
    </r>
  </si>
  <si>
    <t>Rehabilitación, supervisión y limpieza de 12 Km. de límite Sur (Tikal, BioItza' y Zotz).</t>
  </si>
  <si>
    <t>Limpieza de límite con personas del Convenio Agrícola con Comunidad Corozal y Finquero Oliva Vargas.</t>
  </si>
  <si>
    <t>Rehabilitación, supervisión y limpieza de 3 Km. de límite Sur (Convenio Agrícola Corozal - Zotz)</t>
  </si>
  <si>
    <r>
      <t>Se prioriza limite S y 50% del W debido</t>
    </r>
    <r>
      <rPr>
        <sz val="8"/>
        <color indexed="10"/>
        <rFont val="Comic Sans MS"/>
        <family val="4"/>
      </rPr>
      <t xml:space="preserve"> a alta </t>
    </r>
    <r>
      <rPr>
        <sz val="8"/>
        <color indexed="10"/>
        <rFont val="Comic Sans MS"/>
        <family val="4"/>
      </rPr>
      <t>incidencia de incendios. Conjuntamente con finquero (Oliva Vargas) se limpian 4 Km. del esquinero SW a Puesto de Control de El Límite W. No se limpió de dicho Puesto a Los Camarones.</t>
    </r>
  </si>
  <si>
    <r>
      <t xml:space="preserve">Más de 6 patrullaje interinstitucional con apoyo del COC de San Miguel, donde participa EJERCITO, DIPRONA, CONAP y CECON; </t>
    </r>
    <r>
      <rPr>
        <sz val="8"/>
        <color indexed="10"/>
        <rFont val="Comic Sans MS"/>
        <family val="4"/>
      </rPr>
      <t>alimentos</t>
    </r>
    <r>
      <rPr>
        <sz val="8"/>
        <color indexed="10"/>
        <rFont val="Comic Sans MS"/>
        <family val="4"/>
      </rPr>
      <t xml:space="preserve"> proporcinaodos por PROPETEN y FUNDAECO, CONAP o PAEZ (Proyecto Arqueológico El Zotz). No se capturaron madereros ni cazadores. Se destruyeron cultivos fuera del Convenio Agrícola con Corozal.</t>
    </r>
  </si>
  <si>
    <t>NO SE LOGRÓ EL APOYO DE LAS MUNICIPALIDADES NI MUCHO DE PROPETEN…</t>
  </si>
  <si>
    <r>
      <t xml:space="preserve">PROPETEN , SIPECIF-CONAP, FUNDAECO y CECON dotaron de alimentos para las cuadrillas de bomberos forestales. </t>
    </r>
    <r>
      <rPr>
        <sz val="8"/>
        <color indexed="10"/>
        <rFont val="Comic Sans MS"/>
        <family val="4"/>
      </rPr>
      <t>PROPETEN con el Proyecto del Bloque Zotz-BioItzá-Tikal, dotaron con equipo mínimo contra fuegos (Mochilas INDIAN, Polasky's, Makclaren's, Apaga-fuegos, Escobetas, Machetes, Motosierras…)</t>
    </r>
  </si>
  <si>
    <r>
      <t>Se tramito ampliación de Permiso de Aprovechamiento Especial No. 04/FL/BT-RBM/2014 de madera (1,220 árboles de dap's menores = 88.86 m</t>
    </r>
    <r>
      <rPr>
        <vertAlign val="superscript"/>
        <sz val="9"/>
        <rFont val="Comic Sans MS"/>
        <family val="4"/>
      </rPr>
      <t>3</t>
    </r>
    <r>
      <rPr>
        <sz val="9"/>
        <rFont val="Comic Sans MS"/>
        <family val="4"/>
      </rPr>
      <t>) y Guano (20,000 hojas) con No. DVS/01/2014, con lo que se le dio ampliación de campamento IDAEH-Central.</t>
    </r>
  </si>
  <si>
    <r>
      <t xml:space="preserve">El PAEZ cooperó para el mantenimiento a campamento central del CECON y del IDAEH. Se construyó nueva casa para albergue nuevo del IDAEH, 60 camas armables para personal del IDAEH y trabajadores temporales de dicho Proyecto.                                                            CECON le dió mantenimiento a escusado de campamento Central y se espera finalizar la batería de baños lavables en campamento de Límite W. </t>
    </r>
    <r>
      <rPr>
        <sz val="9"/>
        <color indexed="10"/>
        <rFont val="Comic Sans MS"/>
        <family val="4"/>
      </rPr>
      <t>Para el 2016 se prevé la construcción de camping temporal "La Putita" en límite S, con lo que se espera reducir amenzas de Jobompiche, San Pedro y El Caoba u otras comunidades de ruta a Tikal.</t>
    </r>
  </si>
  <si>
    <t xml:space="preserve">Se realizan los siguientes proyectos:        1.- Regeneración Natural (finalizado).                                2.- Identificación de fungis.                                3.- Distribución de Pimenta dioica.                           4.- Distribución de Quercus spp.                 </t>
  </si>
  <si>
    <r>
      <t xml:space="preserve">Se gestionaron 4 proyectos por CDC y Herbario del CECON.                                   </t>
    </r>
    <r>
      <rPr>
        <sz val="9"/>
        <color indexed="10"/>
        <rFont val="Arial"/>
        <family val="2"/>
      </rPr>
      <t>Conjuntamente la Coordinación Técnica de Biotopos Petén y el Herbario, se prevé la formulación de proyecto de PPM's en El Zotz, para el 2016.</t>
    </r>
  </si>
  <si>
    <r>
      <rPr>
        <sz val="9"/>
        <color indexed="10"/>
        <rFont val="Arial"/>
        <family val="2"/>
      </rPr>
      <t>Registro No. del IDAEH</t>
    </r>
    <r>
      <rPr>
        <sz val="9"/>
        <rFont val="Arial"/>
        <family val="2"/>
      </rPr>
      <t xml:space="preserve">, quienes realizan inspecciones de supervisión al PAEZ durante su ejecución.                El PAEZ presenta informes anuales de ejecución, se cuenta con el del 2014, </t>
    </r>
    <r>
      <rPr>
        <sz val="9"/>
        <color indexed="10"/>
        <rFont val="Arial"/>
        <family val="2"/>
      </rPr>
      <t>el 2015 hasta finales de año.</t>
    </r>
  </si>
  <si>
    <t>Se han tenido más de 5 reuniones para tratar temas relacionados al ecoturismo, a raiz de Informe de Evaluación del Trek, con el fin de aplicar acciones y mejorar servicios.</t>
  </si>
  <si>
    <r>
      <t xml:space="preserve">Con el apoyo de CONAP (COC-San Miguel), Asociación de Turismo Comunitario del Cruce Dos Aguadas, BALAM, PAEZ y CECON se realizó tren de aseo en campamentos centrales del CECON e IDAEH, </t>
    </r>
    <r>
      <rPr>
        <sz val="9"/>
        <color indexed="10"/>
        <rFont val="Arial"/>
        <family val="2"/>
      </rPr>
      <t>EXTRAYENDO 6 PICOPADAS DE BASURA (6 TM) CON LO QUE SE ELIMINARON 10 FOSOS DE BASURAS…</t>
    </r>
  </si>
  <si>
    <t>Se está vinculando con la Municipalidad de San Andrés para integrar a proyectos PINPEP en el Cruce Dos Aguadas. Se tienen 9 proyectos focalizados en proceso de formulación.</t>
  </si>
  <si>
    <t>Se ha participado en todos los espaciones como el comité de la RBM, Comité laguna del Tigre, Bloque Tikal-Zotz y BioItza.</t>
  </si>
  <si>
    <t>Se han venido dando beneficios como aumentos salariales del 8%, firma del pacto colectivo. Ejecución del presupuesto en un 75%.</t>
  </si>
  <si>
    <t>Se realizan talleres de capacitacion de los proyectos de investigacion, educacion ambiental que pudieran aportar al ascenso de sus plazas, subiendo un 26% a de peones a fuera de clasificación (5 ascensos).               6 Guarda Recursos cuentan con permiso para estudios de básico (2), diversificado (2) y universitario (2).                                                                    20 Guarda Recursos participaron en dos fases de Capacitación sobre "Educadores Ambientales" por el MARN/FLASCO.                                                                 Además, 20 GRR participan en fases de capacitación con el Depto. de Planificación del CECON, INTECAP e INGUAT, para mejorar la atención al turista: 1.- Atención al público (8 hr.), 2.- Senderismo ((16 hr.), 3.- Identificación de aves, y 4.- Guía Comunitario (40 hr.).</t>
  </si>
  <si>
    <t>Se cuenta con 10 Guarda Recursos con su salario mensual puntual y prestaciones de ley + bonos de la USAC = 16 salarios al año.</t>
  </si>
  <si>
    <t>Es dificil la re-clasificación dentro de la USAC para unificar la plaza de Guarda-Recursos (&gt;nivel académico y práctico y salarial), por lo que hay que desarrollar dicho proyecto...            Por el momento tienen la oportunidad de estudiar nivel básico y diversificado. Al 2015 ascendieron 5 peones a Guarda-Recursos = 26% de los peones.</t>
  </si>
  <si>
    <t>Se han organizado, fiscalizado y facilitado los recursos financieros asignados para el cumplimiento de los objetivos del Plan Maestro del Biotopo.</t>
  </si>
  <si>
    <t>Coordinador Técnico Biotopos Petén, CONAP y Director del CECON.</t>
  </si>
  <si>
    <t>Gestión en CONAP para la regularización de la tenencia del Biotopo El Zotz, ante la oficina de Bienes del MINFIN y su inscripción en el RGP.</t>
  </si>
  <si>
    <t>Se cuenta con Informe Final de Consultoría "Delimitación, demarcación y levantamiento catastral del Biotopo El Zotz", así como Informe de Análisis por el CECON-Petén (Oficio No. 28-2015 del 25/Mayo/2015), aprobación del Consejo del CONAP, esperándo la inscripción del Biotopo en Bienes del MINFIN y finalmente en el RGP.</t>
  </si>
  <si>
    <t>El PAEZ cooperó para el mantenimiento a campamento central del CECON y del IDAEH. CECON le dió mantenimiento a escusado de campamento Central y se espera finalizar la batería de baños lavables en campamento de Límite W.</t>
  </si>
  <si>
    <t>Ha mejorado, aunque falta tener en linea los procedimientos para la ejecución efectiva de los presupuestos.</t>
  </si>
  <si>
    <t>Indirectamente, los fondos del PINFOR del Biotopo Cerro Cahuí, vienen a apalancar el procesos para otros Biotopos, tal es el caso en apoyo para los rubros de mantenimientos de vehículos, combustible, alimentos, materiales de construcción, uniforme y equipo limpia brechas.</t>
  </si>
  <si>
    <t>Se viene aplicando los recibos de la USAC por la CGC y su auditoría vinculada a los RUV, lo que mejora la fiscalización de ingresos al biotopo.</t>
  </si>
  <si>
    <t>Se ha apoyado al uso de alternativas de producción compatibles con la conservación, como aporte al mejoramiento de la calidad de vida en las comunidades de influencia del biotopo.</t>
  </si>
  <si>
    <t>Informe de Análisis Catastral, Plano final, aval INABI, escritura pública y registro en el RGP.</t>
  </si>
  <si>
    <t>Se ha dado mantenimiento a los recursos físicos, así como se ha apoyado al personal asignado, para el cumplimiento de los resultados del Plan Maestro del Biotopo.</t>
  </si>
  <si>
    <t>1. Linea de acción: Conservación del área protegida y su biodiversidad.</t>
  </si>
  <si>
    <t>CONSEJO NACIONAL DE AREAS PROTEGIDAS -CONAP-</t>
  </si>
  <si>
    <t>Uso Público</t>
  </si>
  <si>
    <t xml:space="preserve">2. Programa: </t>
  </si>
  <si>
    <t xml:space="preserve">3. Sub programa: </t>
  </si>
  <si>
    <r>
      <t>2. Programa:</t>
    </r>
    <r>
      <rPr>
        <b/>
        <sz val="10"/>
        <rFont val="Comic Sans MS"/>
        <family val="4"/>
      </rPr>
      <t xml:space="preserve"> Protección y conservación</t>
    </r>
  </si>
  <si>
    <r>
      <t xml:space="preserve">3. Sub programa: </t>
    </r>
    <r>
      <rPr>
        <u/>
        <sz val="10"/>
        <rFont val="Comic Sans MS"/>
        <family val="4"/>
      </rPr>
      <t xml:space="preserve">Proteción y control </t>
    </r>
  </si>
  <si>
    <t>1.1.</t>
  </si>
  <si>
    <t>1.2.</t>
  </si>
  <si>
    <t>2.1.</t>
  </si>
  <si>
    <t>3.1.</t>
  </si>
  <si>
    <t>3.2.</t>
  </si>
  <si>
    <t>Desarrollo comunitario</t>
  </si>
  <si>
    <t>Relaciones comunitarias</t>
  </si>
  <si>
    <t>Relación y capacitación comunitaria</t>
  </si>
  <si>
    <r>
      <t>2. Programa:</t>
    </r>
    <r>
      <rPr>
        <b/>
        <sz val="10"/>
        <rFont val="Comic Sans MS"/>
        <family val="4"/>
      </rPr>
      <t xml:space="preserve"> Manejo de Recursos Naturales</t>
    </r>
  </si>
  <si>
    <r>
      <t xml:space="preserve">3. Sub programa: </t>
    </r>
    <r>
      <rPr>
        <u/>
        <sz val="10"/>
        <rFont val="Comic Sans MS"/>
        <family val="4"/>
      </rPr>
      <t>Manejo de Recursos</t>
    </r>
    <r>
      <rPr>
        <sz val="10"/>
        <rFont val="Comic Sans MS"/>
        <family val="4"/>
      </rPr>
      <t xml:space="preserve"> </t>
    </r>
  </si>
  <si>
    <r>
      <t>2. Programa:</t>
    </r>
    <r>
      <rPr>
        <b/>
        <sz val="10"/>
        <rFont val="Comic Sans MS"/>
        <family val="4"/>
      </rPr>
      <t xml:space="preserve"> Relaciones Institucionales y Recurso Humano</t>
    </r>
  </si>
  <si>
    <t>3. Sub programa: Incidencia institucional, administración y recurso humano</t>
  </si>
  <si>
    <r>
      <t>2. Programa:</t>
    </r>
    <r>
      <rPr>
        <b/>
        <sz val="10"/>
        <rFont val="Comic Sans MS"/>
        <family val="4"/>
      </rPr>
      <t xml:space="preserve"> Programa de infraestructura, equipamiento y manejo contable</t>
    </r>
  </si>
  <si>
    <t>3. Sub programa:  Mantenimiento de infraestructura, equipos y manejo contable del biotopo</t>
  </si>
  <si>
    <t>4.1.</t>
  </si>
  <si>
    <t>4.2.</t>
  </si>
  <si>
    <t>Se ha fomentado la participación en instancias de coordinacion interisntitucional ya existentes que pueda apoyar en la aplicación de estrategias de conservación dentro del Biotopo.</t>
  </si>
  <si>
    <t>3.3.</t>
  </si>
  <si>
    <t>3.4.</t>
  </si>
  <si>
    <t>Gestión, viáticos movilizaciones…</t>
  </si>
  <si>
    <t>5.1.</t>
  </si>
  <si>
    <t>5.2.</t>
  </si>
  <si>
    <t>6.1.</t>
  </si>
  <si>
    <t>1. Linea de acción: Investigación y monitoreo</t>
  </si>
  <si>
    <r>
      <t>2. Programa:</t>
    </r>
    <r>
      <rPr>
        <b/>
        <sz val="10"/>
        <rFont val="Comic Sans MS"/>
        <family val="4"/>
      </rPr>
      <t xml:space="preserve"> Investigación y monitoreo</t>
    </r>
  </si>
  <si>
    <t>3. Sub programa: Investigación y monitoreo</t>
  </si>
  <si>
    <t>1. Línea de acción:</t>
  </si>
  <si>
    <t>7.1.</t>
  </si>
  <si>
    <t>7.2.</t>
  </si>
  <si>
    <t>Se ha gestionado, formulado e implementado una estrategia de fondos financieros para mejorar el manejo y conservación del biotopo.</t>
  </si>
  <si>
    <t>10 GRR + 1 Coordinador 50%</t>
  </si>
  <si>
    <t>Zotz</t>
  </si>
  <si>
    <t>2Lake</t>
  </si>
  <si>
    <t>LakeTigre</t>
  </si>
  <si>
    <t>Ccahuí</t>
  </si>
  <si>
    <t>Salario Coord. CECON / mes redondeado (3 bonos)</t>
  </si>
  <si>
    <t>Salario GRR CECON / mes redondeado (3 bonos) E: GRR mejor pagado en Guatemala, inclusive si suben de plaza pueden llegar a ganar Q.4,500 nominal</t>
  </si>
  <si>
    <t>Rehabilitación, supervisión y limpieza de 15 Km. entre esquinero noreste y La Pasadita (de Los Camarones a Los Pescaditos). Se coordinará apoyo con WCS.</t>
  </si>
  <si>
    <t>Rehabilitación, supervisión y limpieza de 10 Km. de límite Oeste (6 Km. Cruce dos Aguadas - San Miguel La Palotada + 4 Km. a la finca de Oliva Vargas) Se coordinará apoyo con WCS.</t>
  </si>
  <si>
    <t xml:space="preserve">6 patrullajes de monitoreo para la prevención de incendios forestales en zonas vulnerables y de mayor riesgo de incendios forestales (Quixan's, Guanal, Bejucal, La Morena, Área Agrícola Corozal y BioItzá) </t>
  </si>
  <si>
    <t>Estrategia para la gestión de proyectos.</t>
  </si>
  <si>
    <t>Documentos en biblioteca de la CDC y Mesa de Monitoreo.</t>
  </si>
  <si>
    <t>Documentos de publicaciones y otros medios.</t>
  </si>
  <si>
    <t>OJO: CADA VEZ LA ATCCDA PRESTA PEOR SERVICIO… ESTAN DIVIDIDOS… POR LO QUE HAY QUE ANALIZAR SI SE TRABAJA CON GUIAS COMUNITARIOS</t>
  </si>
  <si>
    <t>Gestión con la Encargada de Turismo de la ZUM en CONAP-Petén, para la planificación de la gestión en la formulación conjuta del Plan de Uso Público del Biotopo.</t>
  </si>
  <si>
    <t>Estamos lejos de formular el Plan de Uso Público del Zotz…</t>
  </si>
  <si>
    <t>7.3.</t>
  </si>
  <si>
    <t>Se ha apoyado la generación de capacidades para mejorar la calidad del servicio del Trek Zotz-Tikal por parte de los Guías Comunitarios de Turismo.</t>
  </si>
  <si>
    <t>Parcelamiento del Cruce Dos Aguadas y Corozal</t>
  </si>
  <si>
    <t>Trek Zotz-Tikal</t>
  </si>
  <si>
    <t>Talleres de capacitación con el Proyecto Tapir, INGUAT, BALAM</t>
  </si>
  <si>
    <t>Coordinador de Area Protegida, Encargados Biotopo, Proyecto Tapir CECON/FDN.</t>
  </si>
  <si>
    <t>Listado de participantes, fotografías.</t>
  </si>
  <si>
    <t>Informe anual y publicaciones</t>
  </si>
  <si>
    <t>Coordinador de Investigadores, Investigadores, Escuela de Biología/USAC, Coordinador de Área Protegida.</t>
  </si>
  <si>
    <t>Director, Coordinador e Investigadores, Coordinador de Area Protegida, Escuela de Biología/USAC.</t>
  </si>
  <si>
    <t>Coordinador e Investigadores, Coordinador de Area Protegida, Escuela de Biología/USAC.</t>
  </si>
  <si>
    <t>Coordinador de Área Protegida y Encargados de Investigación.</t>
  </si>
  <si>
    <t>Coordinador de Área Protegida, Encargado de Investigación (Mateo Allshouse) y Depto.Vida Silvestre (CONAP-Petén)</t>
  </si>
  <si>
    <t>Peñones de los murciélagos y el Yesal</t>
  </si>
  <si>
    <t>Se ha conservado el patrimonio cultural tangible e intangible del biotopo.</t>
  </si>
  <si>
    <t>UNIVERSIDAD DE SAN CARLOS DE GUATEMALA / CENTRO DE ESTUDIOS CONSERVACIONISTAS -USAC/CECON-</t>
  </si>
  <si>
    <t>COMPONENTE DE INVESTIGACION Y MONITOREO</t>
  </si>
  <si>
    <t>/mes</t>
  </si>
  <si>
    <t>/bimestral</t>
  </si>
  <si>
    <t>semestral</t>
  </si>
  <si>
    <t>/trimestral verano</t>
  </si>
  <si>
    <t>Prevención y control de incidentes en Proyecto Arqueológico El Zotz (PAEZ)</t>
  </si>
  <si>
    <t>1.3.</t>
  </si>
  <si>
    <t>Sitios Arqueológicos El Zotz, Palmar…</t>
  </si>
  <si>
    <t>Control y vigilancia durante temporada del PAEZ</t>
  </si>
  <si>
    <t>OJO: PEDIR COOPERACION AL PAEZ</t>
  </si>
  <si>
    <t>Gestión de perminos especiales para el aprovechamiento de guano y madera aserrada + rolliza en CONAP-Petén, para reahabilitar campamentos del CECON, PAEZ e IDAEH.</t>
  </si>
  <si>
    <t>Presencia física del personal mínimo para la ejecución de las actividades de los programas de manejo del biotopo.</t>
  </si>
  <si>
    <t>Eliminación y extracción de residuos sólidos generados por presencia física del CECON, proyectos arqueológicos y por turístas. (revisión de la extracción de basuras)</t>
  </si>
  <si>
    <t>Iniciativa de reparar las instalaciones de prestación de ss turísticos (albergues, sanitarios, duchas y aljige)</t>
  </si>
  <si>
    <t>- Reparación del centro de visitantes. - Finalización de baños lavables.        - Forrado y ventanas de malla de cocina + chimenea de folletones.           - Reparación del Asoc.Turismo Cruce 2 Aguadas, del baño para visitantes.</t>
  </si>
  <si>
    <t>Limpieza de 20 Km. del camino principal Campamento El Límite a Central</t>
  </si>
  <si>
    <t>Encargados BP CECON + IDAEH + PAEZ</t>
  </si>
  <si>
    <t>Pemisos especiales de aprovechamientos autorizados por CONAP</t>
  </si>
  <si>
    <t>CECON Guatemala</t>
  </si>
  <si>
    <t>Participación en la Mesa de la RBM, enfocandose en la solidaridad comunitaria y la protección del patrimonio natural y cultural del biotopo.</t>
  </si>
  <si>
    <t>Reestructuración de la administración con  el objetivo de que los Guarda- Recursos inicien un proceso de clasificación laboral y en menor medida de profesionalización del personal por parte del CECON, en cumplimiento del Pacto Colectivo de la USAC.</t>
  </si>
  <si>
    <t>Gestión con OG's y ONG la capacitación del personal Guarda-Recursos en temas de política ambiental, normas y procedimientos administrativos, Ley de Area Protegidas, SIGAP y otros de interés para el buen manejo del Biotopo.</t>
  </si>
  <si>
    <t>Aguadas y caminos del Biotopo</t>
  </si>
  <si>
    <t>Evaluación e interpretación del sendero del sitio arqueológico El Zotz y Peñon de los murciélagos</t>
  </si>
  <si>
    <t>Depto. Planificación CECON Guatemala</t>
  </si>
  <si>
    <t>Coordinador, Encargado Proyecto Arqueológico, Coordinador Biotopos Guatemala, Tesorer ía CECON Guatemala</t>
  </si>
  <si>
    <t>Informe de evaluación e interpretación del sendero</t>
  </si>
  <si>
    <t>Diario y fotografíac</t>
  </si>
  <si>
    <t xml:space="preserve">Atención a estudiantes de Institutos de Ecoturismo </t>
  </si>
  <si>
    <t xml:space="preserve">Coordinador de Area Protegida, Encargados Biotopo, Directores de Institutos </t>
  </si>
  <si>
    <t>/mes x 7 BP</t>
  </si>
  <si>
    <t>/año x 7 BP</t>
  </si>
  <si>
    <t>/4trimestre x 7 BP</t>
  </si>
  <si>
    <t>GRAN TOTAL</t>
  </si>
  <si>
    <t>Control esporádico de focos de incendios dentro del área usurpada "Los Quixanes" y límite Sur "La Morena + BioItzá" + Bejucal (que desde el año 2016 nos han prendido fuego en estas áreas).</t>
  </si>
  <si>
    <t>PLAN OPERATIVO ANUAL 2021</t>
  </si>
  <si>
    <r>
      <t xml:space="preserve">6 patrullajes de largo alcance y combinado interinstitucionalmente CECON + CONAP + EG + PNC/DIPRONA con el apoyo de FUNDAECO / </t>
    </r>
    <r>
      <rPr>
        <i/>
        <sz val="10"/>
        <color theme="1"/>
        <rFont val="Comic Sans MS"/>
        <family val="4"/>
      </rPr>
      <t>GLOBAL CONSERVATION</t>
    </r>
    <r>
      <rPr>
        <sz val="10"/>
        <color theme="1"/>
        <rFont val="Comic Sans MS"/>
        <family val="4"/>
      </rPr>
      <t xml:space="preserve"> + </t>
    </r>
    <r>
      <rPr>
        <i/>
        <sz val="10"/>
        <color theme="1"/>
        <rFont val="Comic Sans MS"/>
        <family val="4"/>
      </rPr>
      <t>WCS / DEFRA-UK + PROPETEN / USAID</t>
    </r>
    <r>
      <rPr>
        <sz val="10"/>
        <color theme="1"/>
        <rFont val="Comic Sans MS"/>
        <family val="4"/>
      </rPr>
      <t>.</t>
    </r>
  </si>
  <si>
    <t>Biotopo</t>
  </si>
  <si>
    <t>Biotopo El Zotz, Corozal y Cruce Dos Aguadas.</t>
  </si>
  <si>
    <t>Biotopo El Zotz - San Miguel La Palotada</t>
  </si>
  <si>
    <t>CECON Petén y Biotopo</t>
  </si>
  <si>
    <t>Biotopo Protegido El Zotz - San Miguel La Palotada</t>
  </si>
  <si>
    <t>Generar la línea base de investigación y monitoreo (priorización de áreas y temas) / Fortalecer la LB generada por CEMEC-CONAP</t>
  </si>
  <si>
    <t>Divulgar y promocionar las investigaciones generadas a través de educación ambiental "Ciencia Ciudadana", mesa de monitoreo u otros.</t>
  </si>
  <si>
    <r>
      <t>Monitoreo del Halcón pecho naranja (</t>
    </r>
    <r>
      <rPr>
        <i/>
        <sz val="10"/>
        <rFont val="Comic Sans MS"/>
        <family val="4"/>
      </rPr>
      <t>The Peregrine Fund</t>
    </r>
    <r>
      <rPr>
        <sz val="10"/>
        <rFont val="Comic Sans MS"/>
        <family val="4"/>
      </rPr>
      <t>)</t>
    </r>
  </si>
  <si>
    <t>Ejecución y seguimiento de  estudios y prácticas en el biotopo o comunidades vecinas</t>
  </si>
  <si>
    <t>Aguadas y caminos del Biotopo + Comunidades vecinas</t>
  </si>
  <si>
    <t>M.García, Investigador Auxiliar y Coordinador</t>
  </si>
  <si>
    <t>J.Soto, R.García, Investigador Auxiliar y Coordinador</t>
  </si>
  <si>
    <r>
      <t>Seguimiento del Proyecto Tapir, por CECON-FDN/</t>
    </r>
    <r>
      <rPr>
        <i/>
        <sz val="10"/>
        <rFont val="Comic Sans MS"/>
        <family val="4"/>
      </rPr>
      <t>UICN</t>
    </r>
  </si>
  <si>
    <r>
      <t xml:space="preserve">Inicio del Proyecto Jaguar, por </t>
    </r>
    <r>
      <rPr>
        <i/>
        <sz val="10"/>
        <rFont val="Comic Sans MS"/>
        <family val="4"/>
      </rPr>
      <t>WWF-WCS</t>
    </r>
  </si>
  <si>
    <r>
      <t xml:space="preserve">Seguimiento y apoyo al Proyecto Arqueológico El Zotz -PAEZ- temporada 2021 (cofinanciado por la Universidad de </t>
    </r>
    <r>
      <rPr>
        <i/>
        <sz val="10"/>
        <rFont val="Comic Sans MS"/>
        <family val="4"/>
      </rPr>
      <t>Austin-Texas</t>
    </r>
    <r>
      <rPr>
        <sz val="10"/>
        <rFont val="Comic Sans MS"/>
        <family val="4"/>
      </rPr>
      <t xml:space="preserve"> y PACUNAM.</t>
    </r>
  </si>
  <si>
    <r>
      <t xml:space="preserve">Coordinación con la Asociación Turismo Comunitario del Cruce Dos Aguadas (ATCCDA), Asociación Balam, </t>
    </r>
    <r>
      <rPr>
        <i/>
        <sz val="10"/>
        <rFont val="Comic Sans MS"/>
        <family val="4"/>
      </rPr>
      <t>WCS/USAID</t>
    </r>
    <r>
      <rPr>
        <sz val="10"/>
        <rFont val="Comic Sans MS"/>
        <family val="4"/>
      </rPr>
      <t>, INGUAT y PANAT, con el objetivo de mejorar el servicio del Trek Zotz-Tikal.</t>
    </r>
  </si>
  <si>
    <t>Listados de institutos identificados: Rancho de Los Niños + Colegio del Cruce Dos Aguadas</t>
  </si>
  <si>
    <t>Informe de Supervisión con verificadores (CECON). Informes de la Temporada 2020 del PAEZ.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</si>
</sst>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[$Q-100A]#,##0"/>
    <numFmt numFmtId="165" formatCode="_-&quot;Q&quot;* #,##0_-;\-&quot;Q&quot;* #,##0_-;_-&quot;Q&quot;* &quot;-&quot;??_-;_-@_-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color indexed="49"/>
      <name val="Comic Sans MS"/>
      <family val="4"/>
    </font>
    <font>
      <b/>
      <i/>
      <sz val="10"/>
      <name val="Arial"/>
      <family val="2"/>
    </font>
    <font>
      <sz val="8"/>
      <name val="Comic Sans MS"/>
      <family val="4"/>
    </font>
    <font>
      <sz val="9"/>
      <name val="Comic Sans MS"/>
      <family val="4"/>
    </font>
    <font>
      <sz val="8"/>
      <color indexed="10"/>
      <name val="Comic Sans MS"/>
      <family val="4"/>
    </font>
    <font>
      <sz val="12"/>
      <name val="Comic Sans MS"/>
      <family val="4"/>
    </font>
    <font>
      <b/>
      <sz val="9"/>
      <name val="Comic Sans MS"/>
      <family val="4"/>
    </font>
    <font>
      <sz val="9"/>
      <name val="Arial"/>
      <family val="2"/>
    </font>
    <font>
      <b/>
      <sz val="9"/>
      <color indexed="49"/>
      <name val="Arial"/>
      <family val="2"/>
    </font>
    <font>
      <b/>
      <sz val="9"/>
      <name val="Arial"/>
      <family val="2"/>
    </font>
    <font>
      <sz val="9"/>
      <color indexed="10"/>
      <name val="Comic Sans MS"/>
      <family val="4"/>
    </font>
    <font>
      <b/>
      <sz val="8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10"/>
      <name val="Arial"/>
      <family val="2"/>
    </font>
    <font>
      <vertAlign val="superscript"/>
      <sz val="9"/>
      <name val="Comic Sans MS"/>
      <family val="4"/>
    </font>
    <font>
      <sz val="9"/>
      <name val="Arial Narrow"/>
      <family val="2"/>
    </font>
    <font>
      <sz val="10"/>
      <color theme="1"/>
      <name val="Comic Sans MS"/>
      <family val="4"/>
    </font>
    <font>
      <sz val="10"/>
      <color rgb="FFFF0000"/>
      <name val="Comic Sans MS"/>
      <family val="4"/>
    </font>
    <font>
      <sz val="8"/>
      <color rgb="FFFF0000"/>
      <name val="Comic Sans MS"/>
      <family val="4"/>
    </font>
    <font>
      <sz val="10"/>
      <color rgb="FFFF0000"/>
      <name val="Arial"/>
      <family val="2"/>
    </font>
    <font>
      <sz val="16"/>
      <color rgb="FFFF0000"/>
      <name val="Comic Sans MS"/>
      <family val="4"/>
    </font>
    <font>
      <u/>
      <sz val="10"/>
      <name val="Comic Sans MS"/>
      <family val="4"/>
    </font>
    <font>
      <b/>
      <sz val="12"/>
      <name val="Arial"/>
      <family val="2"/>
    </font>
    <font>
      <sz val="10"/>
      <name val="Arial Narrow"/>
      <family val="2"/>
    </font>
    <font>
      <b/>
      <sz val="10"/>
      <color rgb="FFFF0000"/>
      <name val="Arial"/>
      <family val="2"/>
    </font>
    <font>
      <b/>
      <sz val="10"/>
      <color rgb="FFFF0000"/>
      <name val="Comic Sans MS"/>
      <family val="4"/>
    </font>
    <font>
      <b/>
      <sz val="8"/>
      <color rgb="FFFF0000"/>
      <name val="Comic Sans MS"/>
      <family val="4"/>
    </font>
    <font>
      <i/>
      <sz val="10"/>
      <color theme="1"/>
      <name val="Comic Sans MS"/>
      <family val="4"/>
    </font>
    <font>
      <i/>
      <sz val="10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2" fontId="5" fillId="0" borderId="0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49" fontId="2" fillId="0" borderId="0" xfId="0" applyNumberFormat="1" applyFont="1" applyFill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164" fontId="6" fillId="0" borderId="6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9" fontId="12" fillId="0" borderId="0" xfId="0" applyNumberFormat="1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/>
    <xf numFmtId="9" fontId="11" fillId="0" borderId="0" xfId="0" applyNumberFormat="1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/>
    <xf numFmtId="0" fontId="2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/>
    <xf numFmtId="0" fontId="16" fillId="0" borderId="0" xfId="0" applyFont="1" applyAlignment="1">
      <alignment horizontal="left" vertical="top" wrapText="1"/>
    </xf>
    <xf numFmtId="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9" fontId="12" fillId="0" borderId="0" xfId="0" applyNumberFormat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9" fontId="20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29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5" fillId="0" borderId="0" xfId="0" applyFont="1" applyFill="1" applyAlignment="1">
      <alignment vertical="center" wrapText="1"/>
    </xf>
    <xf numFmtId="9" fontId="7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justify"/>
    </xf>
    <xf numFmtId="0" fontId="32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top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5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33" fillId="0" borderId="0" xfId="0" applyNumberFormat="1" applyFont="1" applyAlignment="1">
      <alignment horizontal="center" vertical="center" wrapText="1"/>
    </xf>
    <xf numFmtId="16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64" fontId="34" fillId="0" borderId="0" xfId="0" applyNumberFormat="1" applyFont="1" applyAlignment="1">
      <alignment horizontal="right" vertical="center"/>
    </xf>
    <xf numFmtId="164" fontId="27" fillId="0" borderId="0" xfId="0" applyNumberFormat="1" applyFont="1" applyBorder="1" applyAlignment="1">
      <alignment vertical="center"/>
    </xf>
    <xf numFmtId="164" fontId="35" fillId="0" borderId="0" xfId="0" applyNumberFormat="1" applyFont="1" applyBorder="1" applyAlignment="1">
      <alignment horizontal="right" vertical="center" wrapText="1"/>
    </xf>
    <xf numFmtId="164" fontId="27" fillId="0" borderId="0" xfId="0" applyNumberFormat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vertical="center" wrapText="1"/>
    </xf>
    <xf numFmtId="0" fontId="7" fillId="0" borderId="0" xfId="0" quotePrefix="1" applyFont="1" applyAlignment="1">
      <alignment horizontal="left" vertical="center"/>
    </xf>
    <xf numFmtId="9" fontId="16" fillId="0" borderId="0" xfId="1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9" fontId="16" fillId="0" borderId="8" xfId="1" applyFont="1" applyBorder="1" applyAlignment="1">
      <alignment vertical="center"/>
    </xf>
    <xf numFmtId="0" fontId="1" fillId="0" borderId="0" xfId="0" applyFont="1" applyAlignment="1">
      <alignment horizontal="left"/>
    </xf>
    <xf numFmtId="0" fontId="29" fillId="0" borderId="0" xfId="0" quotePrefix="1" applyFont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27" fillId="0" borderId="0" xfId="0" applyFont="1" applyFill="1"/>
    <xf numFmtId="0" fontId="6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/>
    <xf numFmtId="0" fontId="14" fillId="0" borderId="1" xfId="0" applyFont="1" applyBorder="1" applyAlignment="1">
      <alignment vertical="center" wrapText="1"/>
    </xf>
    <xf numFmtId="44" fontId="8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quotePrefix="1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quotePrefix="1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0" fontId="0" fillId="0" borderId="0" xfId="0" applyFill="1"/>
    <xf numFmtId="0" fontId="16" fillId="0" borderId="0" xfId="0" applyFont="1" applyFill="1"/>
    <xf numFmtId="49" fontId="8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justify"/>
    </xf>
    <xf numFmtId="0" fontId="5" fillId="0" borderId="0" xfId="0" applyFont="1" applyBorder="1" applyAlignment="1">
      <alignment vertical="justify"/>
    </xf>
    <xf numFmtId="0" fontId="7" fillId="0" borderId="0" xfId="0" applyFont="1" applyBorder="1"/>
    <xf numFmtId="0" fontId="32" fillId="0" borderId="0" xfId="0" applyFont="1" applyFill="1" applyAlignment="1">
      <alignment horizontal="center"/>
    </xf>
    <xf numFmtId="49" fontId="8" fillId="5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justify"/>
    </xf>
    <xf numFmtId="0" fontId="5" fillId="0" borderId="0" xfId="0" applyFont="1" applyFill="1" applyBorder="1" applyAlignment="1">
      <alignment vertical="justify"/>
    </xf>
    <xf numFmtId="0" fontId="7" fillId="0" borderId="0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justify"/>
    </xf>
    <xf numFmtId="0" fontId="7" fillId="0" borderId="0" xfId="0" applyFont="1" applyFill="1" applyBorder="1"/>
    <xf numFmtId="0" fontId="32" fillId="0" borderId="0" xfId="0" applyFont="1" applyFill="1" applyBorder="1" applyAlignment="1">
      <alignment horizontal="center"/>
    </xf>
    <xf numFmtId="49" fontId="8" fillId="5" borderId="3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/>
    </xf>
    <xf numFmtId="0" fontId="29" fillId="0" borderId="0" xfId="0" applyFont="1" applyAlignment="1">
      <alignment horizontal="left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8" fillId="2" borderId="1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6" fillId="6" borderId="1" xfId="0" applyNumberFormat="1" applyFont="1" applyFill="1" applyBorder="1" applyAlignment="1">
      <alignment horizontal="center" vertical="center" wrapText="1"/>
    </xf>
    <xf numFmtId="164" fontId="6" fillId="6" borderId="13" xfId="0" applyNumberFormat="1" applyFont="1" applyFill="1" applyBorder="1" applyAlignment="1">
      <alignment horizontal="right" vertical="center" wrapText="1"/>
    </xf>
    <xf numFmtId="164" fontId="6" fillId="6" borderId="8" xfId="0" applyNumberFormat="1" applyFont="1" applyFill="1" applyBorder="1" applyAlignment="1">
      <alignment horizontal="righ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33"/>
  </sheetPr>
  <dimension ref="A1:AF35"/>
  <sheetViews>
    <sheetView tabSelected="1" zoomScale="90" zoomScaleNormal="90" zoomScaleSheetLayoutView="88" workbookViewId="0">
      <selection activeCell="C22" sqref="C22"/>
    </sheetView>
  </sheetViews>
  <sheetFormatPr baseColWidth="10" defaultColWidth="11.42578125" defaultRowHeight="15" x14ac:dyDescent="0.3"/>
  <cols>
    <col min="1" max="1" width="5.85546875" style="20" customWidth="1"/>
    <col min="2" max="2" width="19.85546875" style="20" customWidth="1"/>
    <col min="3" max="3" width="13.28515625" style="20" customWidth="1"/>
    <col min="4" max="4" width="31.7109375" style="20" customWidth="1"/>
    <col min="5" max="9" width="2.85546875" style="20" bestFit="1" customWidth="1"/>
    <col min="10" max="11" width="2.42578125" style="20" customWidth="1"/>
    <col min="12" max="14" width="2.85546875" style="20" bestFit="1" customWidth="1"/>
    <col min="15" max="16" width="2.28515625" style="20" bestFit="1" customWidth="1"/>
    <col min="17" max="17" width="17.5703125" style="20" customWidth="1"/>
    <col min="18" max="18" width="24.28515625" style="20" customWidth="1"/>
    <col min="19" max="19" width="7" style="20" customWidth="1"/>
    <col min="20" max="20" width="12" style="20" customWidth="1"/>
    <col min="21" max="21" width="13.28515625" style="20" customWidth="1"/>
    <col min="22" max="22" width="13.28515625" style="131" customWidth="1"/>
    <col min="23" max="23" width="10.5703125" style="64" hidden="1" customWidth="1"/>
    <col min="24" max="24" width="34.28515625" style="49" hidden="1" customWidth="1"/>
    <col min="25" max="25" width="5.85546875" style="20" customWidth="1"/>
    <col min="26" max="26" width="11.42578125" style="20"/>
    <col min="27" max="27" width="5.85546875" style="20" customWidth="1"/>
    <col min="28" max="28" width="11.42578125" style="20"/>
    <col min="29" max="29" width="5.85546875" style="20" customWidth="1"/>
    <col min="30" max="30" width="11.42578125" style="20"/>
    <col min="31" max="31" width="5.85546875" style="20" customWidth="1"/>
    <col min="32" max="32" width="15.85546875" style="20" customWidth="1"/>
    <col min="33" max="16384" width="11.42578125" style="20"/>
  </cols>
  <sheetData>
    <row r="1" spans="1:24" ht="19.5" x14ac:dyDescent="0.3">
      <c r="A1" s="187" t="s">
        <v>219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46"/>
    </row>
    <row r="2" spans="1:24" ht="19.5" x14ac:dyDescent="0.3">
      <c r="A2" s="187" t="s">
        <v>152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46"/>
    </row>
    <row r="3" spans="1:24" s="131" customFormat="1" ht="19.5" x14ac:dyDescent="0.3">
      <c r="A3" s="196" t="s">
        <v>255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46"/>
      <c r="W3" s="151"/>
      <c r="X3" s="152"/>
    </row>
    <row r="4" spans="1:24" s="131" customFormat="1" ht="19.5" x14ac:dyDescent="0.3">
      <c r="A4" s="196" t="s">
        <v>80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46"/>
      <c r="W4" s="151"/>
      <c r="X4" s="152"/>
    </row>
    <row r="5" spans="1:24" s="131" customFormat="1" ht="19.5" x14ac:dyDescent="0.3">
      <c r="A5" s="196" t="s">
        <v>79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46"/>
      <c r="W5" s="151"/>
      <c r="X5" s="152"/>
    </row>
    <row r="6" spans="1:24" ht="4.1500000000000004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4" ht="18.600000000000001" customHeight="1" x14ac:dyDescent="0.3">
      <c r="A7" s="20" t="s">
        <v>151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</row>
    <row r="8" spans="1:24" ht="18.600000000000001" customHeight="1" x14ac:dyDescent="0.35">
      <c r="A8" s="20" t="s">
        <v>156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4" ht="18.600000000000001" customHeight="1" x14ac:dyDescent="0.3">
      <c r="A9" s="20" t="s">
        <v>157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spans="1:24" ht="6.6" customHeight="1" x14ac:dyDescent="0.3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spans="1:24" s="21" customFormat="1" ht="23.25" customHeight="1" x14ac:dyDescent="0.2">
      <c r="A11" s="197" t="s">
        <v>14</v>
      </c>
      <c r="B11" s="192" t="s">
        <v>31</v>
      </c>
      <c r="C11" s="192" t="s">
        <v>15</v>
      </c>
      <c r="D11" s="192" t="s">
        <v>0</v>
      </c>
      <c r="E11" s="192" t="s">
        <v>16</v>
      </c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 t="s">
        <v>10</v>
      </c>
      <c r="R11" s="192" t="s">
        <v>11</v>
      </c>
      <c r="S11" s="191" t="s">
        <v>12</v>
      </c>
      <c r="T11" s="191"/>
      <c r="U11" s="191"/>
      <c r="V11" s="147"/>
      <c r="W11" s="193" t="s">
        <v>108</v>
      </c>
      <c r="X11" s="188" t="s">
        <v>67</v>
      </c>
    </row>
    <row r="12" spans="1:24" s="25" customFormat="1" ht="18" customHeight="1" x14ac:dyDescent="0.2">
      <c r="A12" s="197"/>
      <c r="B12" s="192"/>
      <c r="C12" s="192"/>
      <c r="D12" s="192"/>
      <c r="E12" s="153" t="s">
        <v>1</v>
      </c>
      <c r="F12" s="153" t="s">
        <v>2</v>
      </c>
      <c r="G12" s="153" t="s">
        <v>3</v>
      </c>
      <c r="H12" s="153" t="s">
        <v>4</v>
      </c>
      <c r="I12" s="153" t="s">
        <v>3</v>
      </c>
      <c r="J12" s="153" t="s">
        <v>5</v>
      </c>
      <c r="K12" s="153" t="s">
        <v>5</v>
      </c>
      <c r="L12" s="153" t="s">
        <v>4</v>
      </c>
      <c r="M12" s="153" t="s">
        <v>6</v>
      </c>
      <c r="N12" s="153" t="s">
        <v>7</v>
      </c>
      <c r="O12" s="153" t="s">
        <v>8</v>
      </c>
      <c r="P12" s="153" t="s">
        <v>9</v>
      </c>
      <c r="Q12" s="192"/>
      <c r="R12" s="192"/>
      <c r="S12" s="154" t="s">
        <v>35</v>
      </c>
      <c r="T12" s="155" t="s">
        <v>17</v>
      </c>
      <c r="U12" s="155" t="s">
        <v>13</v>
      </c>
      <c r="V12" s="147"/>
      <c r="W12" s="193"/>
      <c r="X12" s="188"/>
    </row>
    <row r="13" spans="1:24" s="23" customFormat="1" ht="46.5" customHeight="1" x14ac:dyDescent="0.2">
      <c r="A13" s="198" t="s">
        <v>158</v>
      </c>
      <c r="B13" s="190" t="s">
        <v>70</v>
      </c>
      <c r="C13" s="190" t="s">
        <v>258</v>
      </c>
      <c r="D13" s="50" t="s">
        <v>120</v>
      </c>
      <c r="E13" s="119"/>
      <c r="F13" s="119" t="s">
        <v>32</v>
      </c>
      <c r="G13" s="119" t="s">
        <v>32</v>
      </c>
      <c r="H13" s="119"/>
      <c r="I13" s="119"/>
      <c r="J13" s="119"/>
      <c r="K13" s="120"/>
      <c r="L13" s="119"/>
      <c r="M13" s="119"/>
      <c r="N13" s="120"/>
      <c r="O13" s="121"/>
      <c r="P13" s="121"/>
      <c r="Q13" s="190" t="s">
        <v>72</v>
      </c>
      <c r="R13" s="190" t="s">
        <v>71</v>
      </c>
      <c r="S13" s="117">
        <v>1</v>
      </c>
      <c r="T13" s="27">
        <v>16000</v>
      </c>
      <c r="U13" s="28">
        <f>+T13</f>
        <v>16000</v>
      </c>
      <c r="V13" s="143"/>
      <c r="W13" s="63">
        <v>1</v>
      </c>
      <c r="X13" s="37" t="s">
        <v>109</v>
      </c>
    </row>
    <row r="14" spans="1:24" s="23" customFormat="1" ht="52.9" customHeight="1" x14ac:dyDescent="0.2">
      <c r="A14" s="198"/>
      <c r="B14" s="190"/>
      <c r="C14" s="190"/>
      <c r="D14" s="38" t="s">
        <v>122</v>
      </c>
      <c r="E14" s="118"/>
      <c r="F14" s="30" t="s">
        <v>32</v>
      </c>
      <c r="G14" s="30" t="s">
        <v>32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90"/>
      <c r="R14" s="190"/>
      <c r="S14" s="115" t="s">
        <v>19</v>
      </c>
      <c r="T14" s="27">
        <v>4000</v>
      </c>
      <c r="U14" s="28">
        <f t="shared" ref="U14:U19" si="0">+T14</f>
        <v>4000</v>
      </c>
      <c r="V14" s="143"/>
      <c r="W14" s="63">
        <v>1</v>
      </c>
      <c r="X14" s="37" t="s">
        <v>121</v>
      </c>
    </row>
    <row r="15" spans="1:24" s="23" customFormat="1" ht="91.5" customHeight="1" x14ac:dyDescent="0.2">
      <c r="A15" s="198"/>
      <c r="B15" s="190"/>
      <c r="C15" s="190"/>
      <c r="D15" s="38" t="s">
        <v>196</v>
      </c>
      <c r="E15" s="118"/>
      <c r="F15" s="118"/>
      <c r="G15" s="30" t="s">
        <v>32</v>
      </c>
      <c r="H15" s="30" t="s">
        <v>32</v>
      </c>
      <c r="I15" s="118"/>
      <c r="J15" s="118"/>
      <c r="K15" s="118"/>
      <c r="L15" s="118"/>
      <c r="M15" s="118"/>
      <c r="N15" s="118"/>
      <c r="O15" s="118"/>
      <c r="P15" s="118"/>
      <c r="Q15" s="190"/>
      <c r="R15" s="190"/>
      <c r="S15" s="115" t="s">
        <v>19</v>
      </c>
      <c r="T15" s="27">
        <v>13350</v>
      </c>
      <c r="U15" s="28">
        <f>+T15</f>
        <v>13350</v>
      </c>
      <c r="V15" s="143"/>
      <c r="W15" s="63">
        <v>0.6</v>
      </c>
      <c r="X15" s="37" t="s">
        <v>123</v>
      </c>
    </row>
    <row r="16" spans="1:24" s="23" customFormat="1" ht="83.45" customHeight="1" x14ac:dyDescent="0.2">
      <c r="A16" s="198"/>
      <c r="B16" s="190"/>
      <c r="C16" s="190"/>
      <c r="D16" s="117" t="s">
        <v>195</v>
      </c>
      <c r="E16" s="118"/>
      <c r="F16" s="118"/>
      <c r="G16" s="118"/>
      <c r="H16" s="30" t="s">
        <v>32</v>
      </c>
      <c r="I16" s="30" t="s">
        <v>32</v>
      </c>
      <c r="J16" s="118"/>
      <c r="K16" s="118"/>
      <c r="L16" s="118"/>
      <c r="M16" s="118"/>
      <c r="N16" s="118"/>
      <c r="O16" s="118"/>
      <c r="P16" s="118"/>
      <c r="Q16" s="190"/>
      <c r="R16" s="190"/>
      <c r="S16" s="115" t="s">
        <v>19</v>
      </c>
      <c r="T16" s="27">
        <v>20000</v>
      </c>
      <c r="U16" s="28">
        <f>+T16</f>
        <v>20000</v>
      </c>
      <c r="V16" s="143"/>
      <c r="W16" s="63">
        <v>0</v>
      </c>
      <c r="X16" s="37" t="s">
        <v>110</v>
      </c>
    </row>
    <row r="17" spans="1:32" s="23" customFormat="1" ht="48" customHeight="1" x14ac:dyDescent="0.2">
      <c r="A17" s="198"/>
      <c r="B17" s="190"/>
      <c r="C17" s="190"/>
      <c r="D17" s="50" t="s">
        <v>73</v>
      </c>
      <c r="E17" s="30" t="s">
        <v>32</v>
      </c>
      <c r="F17" s="30" t="s">
        <v>32</v>
      </c>
      <c r="G17" s="30" t="s">
        <v>32</v>
      </c>
      <c r="H17" s="30" t="s">
        <v>32</v>
      </c>
      <c r="I17" s="30" t="s">
        <v>32</v>
      </c>
      <c r="J17" s="51" t="s">
        <v>32</v>
      </c>
      <c r="K17" s="51" t="s">
        <v>32</v>
      </c>
      <c r="L17" s="30" t="s">
        <v>32</v>
      </c>
      <c r="M17" s="30" t="s">
        <v>32</v>
      </c>
      <c r="N17" s="30" t="s">
        <v>32</v>
      </c>
      <c r="O17" s="51" t="s">
        <v>32</v>
      </c>
      <c r="P17" s="51" t="s">
        <v>32</v>
      </c>
      <c r="Q17" s="190"/>
      <c r="R17" s="115" t="s">
        <v>75</v>
      </c>
      <c r="S17" s="115">
        <v>1</v>
      </c>
      <c r="T17" s="32">
        <v>12500</v>
      </c>
      <c r="U17" s="33">
        <f t="shared" si="0"/>
        <v>12500</v>
      </c>
      <c r="V17" s="144"/>
      <c r="W17" s="63">
        <v>1</v>
      </c>
      <c r="X17" s="37" t="s">
        <v>111</v>
      </c>
      <c r="Y17" s="37">
        <f>48/12</f>
        <v>4</v>
      </c>
      <c r="Z17" s="138" t="s">
        <v>221</v>
      </c>
      <c r="AA17" s="37">
        <f>Y17*7</f>
        <v>28</v>
      </c>
      <c r="AB17" s="138" t="s">
        <v>250</v>
      </c>
      <c r="AC17" s="37">
        <f>AA17*12</f>
        <v>336</v>
      </c>
      <c r="AD17" s="138" t="s">
        <v>251</v>
      </c>
      <c r="AE17" s="139">
        <f>AC17/3</f>
        <v>112</v>
      </c>
      <c r="AF17" s="140" t="s">
        <v>252</v>
      </c>
    </row>
    <row r="18" spans="1:32" s="23" customFormat="1" ht="126" customHeight="1" x14ac:dyDescent="0.2">
      <c r="A18" s="198"/>
      <c r="B18" s="190"/>
      <c r="C18" s="190"/>
      <c r="D18" s="50" t="s">
        <v>256</v>
      </c>
      <c r="E18" s="30"/>
      <c r="F18" s="30" t="s">
        <v>32</v>
      </c>
      <c r="G18" s="30"/>
      <c r="H18" s="30" t="s">
        <v>32</v>
      </c>
      <c r="I18" s="30"/>
      <c r="J18" s="51" t="s">
        <v>32</v>
      </c>
      <c r="K18" s="30"/>
      <c r="L18" s="30" t="s">
        <v>32</v>
      </c>
      <c r="M18" s="30"/>
      <c r="N18" s="30" t="s">
        <v>32</v>
      </c>
      <c r="O18" s="118"/>
      <c r="P18" s="31" t="s">
        <v>32</v>
      </c>
      <c r="Q18" s="190"/>
      <c r="R18" s="115" t="s">
        <v>74</v>
      </c>
      <c r="S18" s="115" t="s">
        <v>34</v>
      </c>
      <c r="T18" s="32">
        <v>4600</v>
      </c>
      <c r="U18" s="33">
        <f t="shared" si="0"/>
        <v>4600</v>
      </c>
      <c r="V18" s="144"/>
      <c r="W18" s="63">
        <v>1</v>
      </c>
      <c r="X18" s="37" t="s">
        <v>124</v>
      </c>
      <c r="Y18" s="23">
        <f>6/6</f>
        <v>1</v>
      </c>
      <c r="Z18" s="107" t="s">
        <v>222</v>
      </c>
      <c r="AA18" s="23">
        <v>1</v>
      </c>
      <c r="AB18" s="23" t="s">
        <v>223</v>
      </c>
    </row>
    <row r="19" spans="1:32" s="23" customFormat="1" ht="107.25" customHeight="1" x14ac:dyDescent="0.2">
      <c r="A19" s="190" t="s">
        <v>159</v>
      </c>
      <c r="B19" s="190" t="s">
        <v>36</v>
      </c>
      <c r="C19" s="190"/>
      <c r="D19" s="122" t="s">
        <v>197</v>
      </c>
      <c r="E19" s="118"/>
      <c r="F19" s="30"/>
      <c r="G19" s="30" t="s">
        <v>32</v>
      </c>
      <c r="H19" s="30" t="s">
        <v>32</v>
      </c>
      <c r="I19" s="30" t="s">
        <v>32</v>
      </c>
      <c r="J19" s="118"/>
      <c r="K19" s="118"/>
      <c r="L19" s="118"/>
      <c r="M19" s="118"/>
      <c r="N19" s="118"/>
      <c r="O19" s="118"/>
      <c r="P19" s="118"/>
      <c r="Q19" s="115" t="s">
        <v>76</v>
      </c>
      <c r="R19" s="115" t="s">
        <v>77</v>
      </c>
      <c r="S19" s="115">
        <v>1</v>
      </c>
      <c r="T19" s="32">
        <v>3500</v>
      </c>
      <c r="U19" s="33">
        <f t="shared" si="0"/>
        <v>3500</v>
      </c>
      <c r="V19" s="144"/>
      <c r="W19" s="63">
        <v>0</v>
      </c>
      <c r="X19" s="55" t="s">
        <v>125</v>
      </c>
      <c r="Y19" s="23">
        <f>6/3</f>
        <v>2</v>
      </c>
      <c r="Z19" s="108" t="s">
        <v>224</v>
      </c>
    </row>
    <row r="20" spans="1:32" s="23" customFormat="1" ht="97.9" customHeight="1" x14ac:dyDescent="0.2">
      <c r="A20" s="190"/>
      <c r="B20" s="190"/>
      <c r="C20" s="190"/>
      <c r="D20" s="122" t="s">
        <v>254</v>
      </c>
      <c r="E20" s="118"/>
      <c r="F20" s="30"/>
      <c r="G20" s="30" t="s">
        <v>32</v>
      </c>
      <c r="H20" s="30" t="s">
        <v>32</v>
      </c>
      <c r="I20" s="118" t="s">
        <v>32</v>
      </c>
      <c r="J20" s="51" t="s">
        <v>32</v>
      </c>
      <c r="K20" s="118"/>
      <c r="L20" s="118"/>
      <c r="M20" s="118"/>
      <c r="N20" s="118"/>
      <c r="O20" s="118"/>
      <c r="P20" s="118"/>
      <c r="Q20" s="115" t="s">
        <v>78</v>
      </c>
      <c r="R20" s="115" t="s">
        <v>71</v>
      </c>
      <c r="S20" s="115">
        <v>1</v>
      </c>
      <c r="T20" s="32">
        <f>12*14*100</f>
        <v>16800</v>
      </c>
      <c r="U20" s="33">
        <f t="shared" ref="U20" si="1">+T20</f>
        <v>16800</v>
      </c>
      <c r="V20" s="144"/>
      <c r="W20" s="63">
        <v>1</v>
      </c>
      <c r="X20" s="37" t="s">
        <v>126</v>
      </c>
    </row>
    <row r="21" spans="1:32" s="23" customFormat="1" ht="201.75" hidden="1" customHeight="1" thickBot="1" x14ac:dyDescent="0.25">
      <c r="A21" s="115"/>
      <c r="B21" s="115"/>
      <c r="C21" s="115"/>
      <c r="D21" s="189" t="s">
        <v>68</v>
      </c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48"/>
      <c r="W21" s="63"/>
      <c r="X21" s="37"/>
    </row>
    <row r="22" spans="1:32" s="23" customFormat="1" ht="75" x14ac:dyDescent="0.2">
      <c r="A22" s="115" t="s">
        <v>226</v>
      </c>
      <c r="B22" s="115" t="s">
        <v>225</v>
      </c>
      <c r="C22" s="115" t="s">
        <v>227</v>
      </c>
      <c r="D22" s="122" t="s">
        <v>228</v>
      </c>
      <c r="E22" s="118"/>
      <c r="F22" s="30"/>
      <c r="G22" s="30"/>
      <c r="H22" s="30"/>
      <c r="I22" s="118" t="s">
        <v>32</v>
      </c>
      <c r="J22" s="51" t="s">
        <v>32</v>
      </c>
      <c r="K22" s="118"/>
      <c r="L22" s="118"/>
      <c r="M22" s="118"/>
      <c r="N22" s="118"/>
      <c r="O22" s="118"/>
      <c r="P22" s="118"/>
      <c r="Q22" s="117" t="s">
        <v>78</v>
      </c>
      <c r="R22" s="117" t="s">
        <v>71</v>
      </c>
      <c r="S22" s="117">
        <v>1</v>
      </c>
      <c r="T22" s="123">
        <f>12*14*100</f>
        <v>16800</v>
      </c>
      <c r="U22" s="33">
        <f t="shared" ref="U22" si="2">+T22</f>
        <v>16800</v>
      </c>
      <c r="V22" s="144"/>
      <c r="W22" s="63"/>
      <c r="X22" s="37" t="s">
        <v>229</v>
      </c>
    </row>
    <row r="23" spans="1:32" s="24" customFormat="1" ht="19.5" x14ac:dyDescent="0.2">
      <c r="A23" s="102"/>
      <c r="B23" s="195" t="s">
        <v>21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24"/>
      <c r="U23" s="125">
        <f>SUM(U13:U20)</f>
        <v>90750</v>
      </c>
      <c r="V23" s="145"/>
      <c r="W23" s="70">
        <f>W28/W24</f>
        <v>0.95555555555555549</v>
      </c>
      <c r="X23" s="47"/>
    </row>
    <row r="24" spans="1:32" s="22" customFormat="1" x14ac:dyDescent="0.2">
      <c r="Q24" s="194"/>
      <c r="R24" s="194"/>
      <c r="S24" s="194"/>
      <c r="T24" s="194"/>
      <c r="U24" s="194"/>
      <c r="V24" s="149"/>
      <c r="W24" s="65">
        <v>9</v>
      </c>
      <c r="X24" s="48" t="s">
        <v>112</v>
      </c>
    </row>
    <row r="25" spans="1:32" s="22" customFormat="1" x14ac:dyDescent="0.2">
      <c r="V25" s="150"/>
      <c r="W25" s="65">
        <v>6</v>
      </c>
      <c r="X25" s="48" t="s">
        <v>113</v>
      </c>
    </row>
    <row r="26" spans="1:32" s="22" customFormat="1" x14ac:dyDescent="0.2">
      <c r="V26" s="150"/>
      <c r="W26" s="65">
        <v>2</v>
      </c>
      <c r="X26" s="48" t="s">
        <v>114</v>
      </c>
    </row>
    <row r="27" spans="1:32" s="22" customFormat="1" x14ac:dyDescent="0.2">
      <c r="V27" s="150"/>
      <c r="W27" s="65">
        <v>0.6</v>
      </c>
      <c r="X27" s="48" t="s">
        <v>115</v>
      </c>
    </row>
    <row r="28" spans="1:32" s="22" customFormat="1" x14ac:dyDescent="0.2">
      <c r="V28" s="150"/>
      <c r="W28" s="71">
        <f>SUM(W25:W27)</f>
        <v>8.6</v>
      </c>
    </row>
    <row r="29" spans="1:32" s="22" customFormat="1" x14ac:dyDescent="0.2">
      <c r="V29" s="150"/>
    </row>
    <row r="30" spans="1:32" s="22" customFormat="1" x14ac:dyDescent="0.2">
      <c r="V30" s="150"/>
      <c r="W30" s="65"/>
      <c r="X30" s="48"/>
    </row>
    <row r="31" spans="1:32" s="22" customFormat="1" x14ac:dyDescent="0.2">
      <c r="V31" s="150"/>
      <c r="W31" s="65"/>
      <c r="X31" s="48"/>
    </row>
    <row r="32" spans="1:32" s="22" customFormat="1" x14ac:dyDescent="0.2">
      <c r="V32" s="150"/>
      <c r="W32" s="65"/>
      <c r="X32" s="48"/>
    </row>
    <row r="33" spans="22:24" s="22" customFormat="1" x14ac:dyDescent="0.2">
      <c r="V33" s="150"/>
      <c r="W33" s="65"/>
      <c r="X33" s="48"/>
    </row>
    <row r="34" spans="22:24" s="22" customFormat="1" x14ac:dyDescent="0.2">
      <c r="V34" s="150"/>
      <c r="W34" s="65"/>
      <c r="X34" s="48"/>
    </row>
    <row r="35" spans="22:24" s="22" customFormat="1" x14ac:dyDescent="0.2">
      <c r="V35" s="150"/>
      <c r="W35" s="65"/>
      <c r="X35" s="48"/>
    </row>
  </sheetData>
  <mergeCells count="25">
    <mergeCell ref="Q24:U24"/>
    <mergeCell ref="Q11:Q12"/>
    <mergeCell ref="Q13:Q18"/>
    <mergeCell ref="B23:S23"/>
    <mergeCell ref="A2:U2"/>
    <mergeCell ref="A3:U3"/>
    <mergeCell ref="A4:U4"/>
    <mergeCell ref="A5:U5"/>
    <mergeCell ref="A19:A20"/>
    <mergeCell ref="A11:A12"/>
    <mergeCell ref="A13:A18"/>
    <mergeCell ref="R13:R16"/>
    <mergeCell ref="B11:B12"/>
    <mergeCell ref="C11:C12"/>
    <mergeCell ref="B13:B18"/>
    <mergeCell ref="D11:D12"/>
    <mergeCell ref="A1:U1"/>
    <mergeCell ref="X11:X12"/>
    <mergeCell ref="D21:U21"/>
    <mergeCell ref="B19:B20"/>
    <mergeCell ref="S11:U11"/>
    <mergeCell ref="R11:R12"/>
    <mergeCell ref="W11:W12"/>
    <mergeCell ref="E11:P11"/>
    <mergeCell ref="C13:C20"/>
  </mergeCells>
  <phoneticPr fontId="0" type="noConversion"/>
  <pageMargins left="0.98425196850393704" right="0.39370078740157483" top="0.78740157480314965" bottom="0.39370078740157483" header="0" footer="0"/>
  <pageSetup paperSize="14" scale="8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W34"/>
  <sheetViews>
    <sheetView zoomScale="80" zoomScaleNormal="80" workbookViewId="0">
      <selection activeCell="B15" sqref="B15:S15"/>
    </sheetView>
  </sheetViews>
  <sheetFormatPr baseColWidth="10" defaultRowHeight="14.25" x14ac:dyDescent="0.3"/>
  <cols>
    <col min="1" max="1" width="4.85546875" style="8" customWidth="1"/>
    <col min="2" max="2" width="23.28515625" style="6" customWidth="1"/>
    <col min="3" max="3" width="13" style="7" customWidth="1"/>
    <col min="4" max="4" width="31.5703125" style="7" customWidth="1"/>
    <col min="5" max="16" width="2.5703125" style="7" customWidth="1"/>
    <col min="17" max="17" width="17.7109375" style="8" customWidth="1"/>
    <col min="18" max="18" width="23.5703125" style="7" customWidth="1"/>
    <col min="19" max="19" width="6.85546875" style="8" bestFit="1" customWidth="1"/>
    <col min="20" max="20" width="14.140625" style="8" customWidth="1"/>
    <col min="21" max="21" width="13.7109375" style="8" customWidth="1"/>
    <col min="22" max="22" width="10.7109375" style="68" hidden="1" customWidth="1"/>
    <col min="23" max="23" width="33.85546875" style="45" hidden="1" customWidth="1"/>
  </cols>
  <sheetData>
    <row r="1" spans="1:23" ht="19.5" x14ac:dyDescent="0.3">
      <c r="A1" s="187" t="str">
        <f>Prot.yControl!A1:U1</f>
        <v>UNIVERSIDAD DE SAN CARLOS DE GUATEMALA / CENTRO DE ESTUDIOS CONSERVACIONISTAS -USAC/CECON-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3" ht="19.5" x14ac:dyDescent="0.3">
      <c r="A2" s="187" t="str">
        <f>Prot.yControl!A2:U2</f>
        <v>CONSEJO NACIONAL DE AREAS PROTEGIDAS -CONAP-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</row>
    <row r="3" spans="1:23" s="159" customFormat="1" ht="19.5" x14ac:dyDescent="0.3">
      <c r="A3" s="196" t="str">
        <f>Prot.yControl!A3:U3</f>
        <v>PLAN OPERATIVO ANUAL 2021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57"/>
      <c r="W3" s="158"/>
    </row>
    <row r="4" spans="1:23" s="159" customFormat="1" ht="19.5" x14ac:dyDescent="0.3">
      <c r="A4" s="196" t="s">
        <v>80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57"/>
      <c r="W4" s="158"/>
    </row>
    <row r="5" spans="1:23" s="159" customFormat="1" ht="19.5" x14ac:dyDescent="0.3">
      <c r="A5" s="196" t="s">
        <v>82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57"/>
      <c r="W5" s="158"/>
    </row>
    <row r="6" spans="1:23" ht="6.6" customHeight="1" x14ac:dyDescent="0.3">
      <c r="A6" s="14"/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4"/>
      <c r="R6" s="164"/>
      <c r="S6" s="14"/>
      <c r="T6" s="14"/>
      <c r="U6" s="14"/>
    </row>
    <row r="7" spans="1:23" ht="15" x14ac:dyDescent="0.3">
      <c r="A7" s="20" t="s">
        <v>151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/>
      <c r="W7"/>
    </row>
    <row r="8" spans="1:23" ht="16.5" x14ac:dyDescent="0.35">
      <c r="A8" s="20" t="s">
        <v>166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/>
      <c r="W8"/>
    </row>
    <row r="9" spans="1:23" ht="15" x14ac:dyDescent="0.3">
      <c r="A9" s="20" t="s">
        <v>167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/>
      <c r="W9"/>
    </row>
    <row r="10" spans="1:23" ht="6.6" customHeigh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/>
      <c r="W10"/>
    </row>
    <row r="11" spans="1:23" s="2" customFormat="1" ht="16.5" x14ac:dyDescent="0.2">
      <c r="A11" s="197" t="s">
        <v>14</v>
      </c>
      <c r="B11" s="192" t="s">
        <v>31</v>
      </c>
      <c r="C11" s="192" t="s">
        <v>15</v>
      </c>
      <c r="D11" s="192" t="s">
        <v>0</v>
      </c>
      <c r="E11" s="199" t="s">
        <v>16</v>
      </c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2" t="s">
        <v>10</v>
      </c>
      <c r="R11" s="192" t="s">
        <v>11</v>
      </c>
      <c r="S11" s="201" t="s">
        <v>12</v>
      </c>
      <c r="T11" s="201"/>
      <c r="U11" s="201"/>
      <c r="V11" s="193" t="s">
        <v>108</v>
      </c>
      <c r="W11" s="188" t="s">
        <v>67</v>
      </c>
    </row>
    <row r="12" spans="1:23" s="3" customFormat="1" ht="16.5" x14ac:dyDescent="0.2">
      <c r="A12" s="197"/>
      <c r="B12" s="192"/>
      <c r="C12" s="192"/>
      <c r="D12" s="192"/>
      <c r="E12" s="156" t="s">
        <v>1</v>
      </c>
      <c r="F12" s="156" t="s">
        <v>2</v>
      </c>
      <c r="G12" s="156" t="s">
        <v>3</v>
      </c>
      <c r="H12" s="156" t="s">
        <v>4</v>
      </c>
      <c r="I12" s="156" t="s">
        <v>3</v>
      </c>
      <c r="J12" s="156" t="s">
        <v>5</v>
      </c>
      <c r="K12" s="156" t="s">
        <v>5</v>
      </c>
      <c r="L12" s="156" t="s">
        <v>4</v>
      </c>
      <c r="M12" s="156" t="s">
        <v>6</v>
      </c>
      <c r="N12" s="156" t="s">
        <v>7</v>
      </c>
      <c r="O12" s="156" t="s">
        <v>8</v>
      </c>
      <c r="P12" s="156" t="s">
        <v>9</v>
      </c>
      <c r="Q12" s="192"/>
      <c r="R12" s="192"/>
      <c r="S12" s="154" t="s">
        <v>35</v>
      </c>
      <c r="T12" s="155" t="s">
        <v>17</v>
      </c>
      <c r="U12" s="155" t="s">
        <v>13</v>
      </c>
      <c r="V12" s="193"/>
      <c r="W12" s="188"/>
    </row>
    <row r="13" spans="1:23" s="3" customFormat="1" ht="100.5" x14ac:dyDescent="0.2">
      <c r="A13" s="198" t="s">
        <v>160</v>
      </c>
      <c r="B13" s="190" t="s">
        <v>40</v>
      </c>
      <c r="C13" s="200" t="s">
        <v>259</v>
      </c>
      <c r="D13" s="114" t="s">
        <v>230</v>
      </c>
      <c r="E13" s="126"/>
      <c r="F13" s="126"/>
      <c r="G13" s="53"/>
      <c r="H13" s="126" t="s">
        <v>32</v>
      </c>
      <c r="I13" s="126" t="s">
        <v>32</v>
      </c>
      <c r="J13" s="127"/>
      <c r="K13" s="127"/>
      <c r="L13" s="53"/>
      <c r="M13" s="127"/>
      <c r="N13" s="53"/>
      <c r="O13" s="127"/>
      <c r="P13" s="127"/>
      <c r="Q13" s="115" t="s">
        <v>37</v>
      </c>
      <c r="R13" s="114" t="s">
        <v>237</v>
      </c>
      <c r="S13" s="117">
        <v>1</v>
      </c>
      <c r="T13" s="128">
        <v>500</v>
      </c>
      <c r="U13" s="128">
        <f>+T13</f>
        <v>500</v>
      </c>
      <c r="V13" s="66">
        <v>1</v>
      </c>
      <c r="W13" s="41" t="s">
        <v>127</v>
      </c>
    </row>
    <row r="14" spans="1:23" s="3" customFormat="1" ht="49.9" customHeight="1" x14ac:dyDescent="0.2">
      <c r="A14" s="198"/>
      <c r="B14" s="190"/>
      <c r="C14" s="200"/>
      <c r="D14" s="114" t="s">
        <v>38</v>
      </c>
      <c r="E14" s="127" t="s">
        <v>32</v>
      </c>
      <c r="F14" s="127"/>
      <c r="G14" s="126" t="s">
        <v>32</v>
      </c>
      <c r="H14" s="127"/>
      <c r="I14" s="126" t="s">
        <v>32</v>
      </c>
      <c r="J14" s="127"/>
      <c r="K14" s="127" t="s">
        <v>32</v>
      </c>
      <c r="L14" s="53"/>
      <c r="M14" s="127" t="s">
        <v>32</v>
      </c>
      <c r="N14" s="53"/>
      <c r="O14" s="127" t="s">
        <v>32</v>
      </c>
      <c r="P14" s="127"/>
      <c r="Q14" s="115" t="s">
        <v>39</v>
      </c>
      <c r="R14" s="114" t="s">
        <v>81</v>
      </c>
      <c r="S14" s="117" t="s">
        <v>19</v>
      </c>
      <c r="T14" s="28">
        <v>5000</v>
      </c>
      <c r="U14" s="28">
        <f>+T14</f>
        <v>5000</v>
      </c>
      <c r="V14" s="66">
        <v>0.75</v>
      </c>
      <c r="W14" s="41" t="s">
        <v>128</v>
      </c>
    </row>
    <row r="15" spans="1:23" s="3" customFormat="1" ht="19.5" x14ac:dyDescent="0.2">
      <c r="A15" s="102"/>
      <c r="B15" s="195" t="s">
        <v>21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29"/>
      <c r="U15" s="129">
        <f>SUM(U13:U14)</f>
        <v>5500</v>
      </c>
      <c r="V15" s="70">
        <f>V20/V16</f>
        <v>0.9375</v>
      </c>
      <c r="W15" s="41"/>
    </row>
    <row r="16" spans="1:23" s="22" customFormat="1" ht="15" x14ac:dyDescent="0.2">
      <c r="Q16" s="194"/>
      <c r="R16" s="194"/>
      <c r="S16" s="194"/>
      <c r="T16" s="194"/>
      <c r="U16" s="194"/>
      <c r="V16" s="65">
        <v>4</v>
      </c>
      <c r="W16" s="48" t="s">
        <v>112</v>
      </c>
    </row>
    <row r="17" spans="1:23" s="4" customFormat="1" ht="12.75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  <c r="U17" s="12"/>
      <c r="V17" s="65">
        <v>3</v>
      </c>
      <c r="W17" s="48" t="s">
        <v>113</v>
      </c>
    </row>
    <row r="18" spans="1:23" s="5" customFormat="1" ht="12.75" x14ac:dyDescent="0.2">
      <c r="A18" s="12"/>
      <c r="B18" s="14"/>
      <c r="C18" s="13"/>
      <c r="D18" s="1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3"/>
      <c r="R18" s="13"/>
      <c r="S18" s="12"/>
      <c r="T18" s="12"/>
      <c r="U18" s="12"/>
      <c r="V18" s="65">
        <v>0</v>
      </c>
      <c r="W18" s="48" t="s">
        <v>114</v>
      </c>
    </row>
    <row r="19" spans="1:23" s="1" customFormat="1" ht="12.75" x14ac:dyDescent="0.2">
      <c r="A19" s="16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1"/>
      <c r="U19" s="10"/>
      <c r="V19" s="65">
        <v>0.75</v>
      </c>
      <c r="W19" s="48" t="s">
        <v>115</v>
      </c>
    </row>
    <row r="20" spans="1:23" s="1" customFormat="1" ht="15" x14ac:dyDescent="0.2">
      <c r="A20" s="1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10"/>
      <c r="V20" s="71">
        <f>SUM(V17:V19)</f>
        <v>3.75</v>
      </c>
      <c r="W20" s="22"/>
    </row>
    <row r="21" spans="1:23" s="1" customFormat="1" x14ac:dyDescent="0.2">
      <c r="A21" s="1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  <c r="U21" s="10"/>
      <c r="V21" s="66"/>
      <c r="W21" s="41"/>
    </row>
    <row r="22" spans="1:23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67"/>
      <c r="W22" s="43"/>
    </row>
    <row r="23" spans="1:23" x14ac:dyDescent="0.2">
      <c r="V23" s="69"/>
      <c r="W23" s="44"/>
    </row>
    <row r="24" spans="1:23" x14ac:dyDescent="0.2">
      <c r="V24" s="69"/>
      <c r="W24" s="44"/>
    </row>
    <row r="25" spans="1:23" x14ac:dyDescent="0.2">
      <c r="V25" s="69"/>
      <c r="W25" s="44"/>
    </row>
    <row r="26" spans="1:23" x14ac:dyDescent="0.2">
      <c r="V26" s="69"/>
      <c r="W26" s="44"/>
    </row>
    <row r="27" spans="1:23" x14ac:dyDescent="0.2">
      <c r="V27" s="69"/>
      <c r="W27" s="44"/>
    </row>
    <row r="28" spans="1:23" x14ac:dyDescent="0.2">
      <c r="V28" s="69"/>
      <c r="W28" s="44"/>
    </row>
    <row r="29" spans="1:23" x14ac:dyDescent="0.2">
      <c r="V29" s="69"/>
      <c r="W29" s="44"/>
    </row>
    <row r="30" spans="1:23" x14ac:dyDescent="0.2">
      <c r="V30" s="69"/>
      <c r="W30" s="44"/>
    </row>
    <row r="31" spans="1:23" x14ac:dyDescent="0.2">
      <c r="V31" s="69"/>
      <c r="W31" s="44"/>
    </row>
    <row r="32" spans="1:23" x14ac:dyDescent="0.2">
      <c r="V32" s="69"/>
      <c r="W32" s="44"/>
    </row>
    <row r="33" spans="22:23" x14ac:dyDescent="0.2">
      <c r="V33" s="69"/>
      <c r="W33" s="44"/>
    </row>
    <row r="34" spans="22:23" x14ac:dyDescent="0.2">
      <c r="V34" s="69"/>
      <c r="W34" s="44"/>
    </row>
  </sheetData>
  <mergeCells count="20">
    <mergeCell ref="V11:V12"/>
    <mergeCell ref="W11:W12"/>
    <mergeCell ref="Q11:Q12"/>
    <mergeCell ref="R11:R12"/>
    <mergeCell ref="C11:C12"/>
    <mergeCell ref="Q16:U16"/>
    <mergeCell ref="B15:S15"/>
    <mergeCell ref="A11:A12"/>
    <mergeCell ref="E11:P11"/>
    <mergeCell ref="B11:B12"/>
    <mergeCell ref="C13:C14"/>
    <mergeCell ref="A13:A14"/>
    <mergeCell ref="D11:D12"/>
    <mergeCell ref="S11:U11"/>
    <mergeCell ref="B13:B14"/>
    <mergeCell ref="A1:U1"/>
    <mergeCell ref="A2:U2"/>
    <mergeCell ref="A3:U3"/>
    <mergeCell ref="A4:U4"/>
    <mergeCell ref="A5:U5"/>
  </mergeCells>
  <phoneticPr fontId="0" type="noConversion"/>
  <pageMargins left="0.78740157480314965" right="0.39370078740157483" top="0.78740157480314965" bottom="0.39370078740157483" header="0" footer="0"/>
  <pageSetup paperSize="14" scale="80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66"/>
  </sheetPr>
  <dimension ref="A1:AI39"/>
  <sheetViews>
    <sheetView topLeftCell="A17" zoomScale="80" zoomScaleNormal="80" workbookViewId="0">
      <selection activeCell="A15" sqref="A15:A17"/>
    </sheetView>
  </sheetViews>
  <sheetFormatPr baseColWidth="10" defaultRowHeight="14.25" x14ac:dyDescent="0.3"/>
  <cols>
    <col min="1" max="1" width="5" style="8" customWidth="1"/>
    <col min="2" max="2" width="28.7109375" style="6" customWidth="1"/>
    <col min="3" max="3" width="13.140625" style="7" customWidth="1"/>
    <col min="4" max="4" width="33.5703125" style="7" customWidth="1"/>
    <col min="5" max="16" width="2.5703125" style="7" customWidth="1"/>
    <col min="17" max="17" width="16.85546875" style="8" customWidth="1"/>
    <col min="18" max="18" width="16.85546875" style="7" customWidth="1"/>
    <col min="19" max="19" width="7.28515625" style="8" customWidth="1"/>
    <col min="20" max="20" width="14.7109375" style="8" customWidth="1"/>
    <col min="21" max="21" width="14.7109375" style="56" customWidth="1"/>
    <col min="22" max="22" width="11.28515625" style="45" hidden="1" customWidth="1"/>
    <col min="23" max="23" width="39" style="45" hidden="1" customWidth="1"/>
    <col min="24" max="24" width="14.28515625" style="56" customWidth="1"/>
  </cols>
  <sheetData>
    <row r="1" spans="1:35" ht="19.5" x14ac:dyDescent="0.3">
      <c r="A1" s="187" t="str">
        <f>Prot.yControl!A1:U1</f>
        <v>UNIVERSIDAD DE SAN CARLOS DE GUATEMALA / CENTRO DE ESTUDIOS CONSERVACIONISTAS -USAC/CECON-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35" ht="19.5" x14ac:dyDescent="0.3">
      <c r="A2" s="187" t="str">
        <f>Prot.yControl!A2:U2</f>
        <v>CONSEJO NACIONAL DE AREAS PROTEGIDAS -CONAP-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</row>
    <row r="3" spans="1:35" s="159" customFormat="1" ht="19.5" x14ac:dyDescent="0.3">
      <c r="A3" s="196" t="str">
        <f>Prot.yControl!A3:U3</f>
        <v>PLAN OPERATIVO ANUAL 2021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58"/>
      <c r="W3" s="158"/>
      <c r="X3" s="160"/>
    </row>
    <row r="4" spans="1:35" s="159" customFormat="1" ht="19.5" x14ac:dyDescent="0.3">
      <c r="A4" s="196" t="s">
        <v>80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58"/>
      <c r="W4" s="158"/>
      <c r="X4" s="160"/>
    </row>
    <row r="5" spans="1:35" s="159" customFormat="1" ht="19.5" x14ac:dyDescent="0.3">
      <c r="A5" s="196" t="s">
        <v>106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58"/>
      <c r="W5" s="158"/>
      <c r="X5" s="160"/>
    </row>
    <row r="6" spans="1:35" ht="9.6" customHeight="1" x14ac:dyDescent="0.3">
      <c r="A6" s="14"/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4"/>
      <c r="R6" s="164"/>
      <c r="S6" s="14"/>
      <c r="T6" s="14"/>
      <c r="U6" s="61"/>
    </row>
    <row r="7" spans="1:35" s="82" customFormat="1" ht="12.75" customHeight="1" x14ac:dyDescent="0.3">
      <c r="A7" s="165" t="s">
        <v>151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</row>
    <row r="8" spans="1:35" ht="16.5" x14ac:dyDescent="0.35">
      <c r="A8" s="131" t="s">
        <v>170</v>
      </c>
      <c r="B8" s="131"/>
      <c r="C8" s="131"/>
      <c r="D8" s="131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/>
      <c r="W8"/>
      <c r="X8"/>
    </row>
    <row r="9" spans="1:35" ht="15" x14ac:dyDescent="0.3">
      <c r="A9" s="131" t="s">
        <v>171</v>
      </c>
      <c r="B9" s="131"/>
      <c r="C9" s="131"/>
      <c r="D9" s="13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/>
      <c r="W9"/>
      <c r="X9"/>
    </row>
    <row r="10" spans="1:35" ht="9" customHeight="1" x14ac:dyDescent="0.3"/>
    <row r="11" spans="1:35" ht="16.5" x14ac:dyDescent="0.2">
      <c r="A11" s="197" t="s">
        <v>14</v>
      </c>
      <c r="B11" s="192" t="s">
        <v>31</v>
      </c>
      <c r="C11" s="192" t="s">
        <v>15</v>
      </c>
      <c r="D11" s="192" t="s">
        <v>0</v>
      </c>
      <c r="E11" s="192" t="s">
        <v>16</v>
      </c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 t="s">
        <v>10</v>
      </c>
      <c r="R11" s="192" t="s">
        <v>11</v>
      </c>
      <c r="S11" s="191" t="s">
        <v>12</v>
      </c>
      <c r="T11" s="191"/>
      <c r="U11" s="191"/>
      <c r="V11" s="203" t="s">
        <v>66</v>
      </c>
      <c r="W11" s="204" t="s">
        <v>67</v>
      </c>
    </row>
    <row r="12" spans="1:35" s="2" customFormat="1" ht="16.5" x14ac:dyDescent="0.2">
      <c r="A12" s="197"/>
      <c r="B12" s="192"/>
      <c r="C12" s="192"/>
      <c r="D12" s="192"/>
      <c r="E12" s="161" t="s">
        <v>1</v>
      </c>
      <c r="F12" s="161" t="s">
        <v>2</v>
      </c>
      <c r="G12" s="161" t="s">
        <v>3</v>
      </c>
      <c r="H12" s="161" t="s">
        <v>4</v>
      </c>
      <c r="I12" s="161" t="s">
        <v>3</v>
      </c>
      <c r="J12" s="161" t="s">
        <v>5</v>
      </c>
      <c r="K12" s="161" t="s">
        <v>5</v>
      </c>
      <c r="L12" s="161" t="s">
        <v>4</v>
      </c>
      <c r="M12" s="161" t="s">
        <v>6</v>
      </c>
      <c r="N12" s="161" t="s">
        <v>7</v>
      </c>
      <c r="O12" s="161" t="s">
        <v>8</v>
      </c>
      <c r="P12" s="161" t="s">
        <v>9</v>
      </c>
      <c r="Q12" s="192"/>
      <c r="R12" s="192"/>
      <c r="S12" s="154" t="s">
        <v>35</v>
      </c>
      <c r="T12" s="155" t="s">
        <v>17</v>
      </c>
      <c r="U12" s="162" t="s">
        <v>13</v>
      </c>
      <c r="V12" s="203"/>
      <c r="W12" s="204"/>
      <c r="X12" s="57"/>
    </row>
    <row r="13" spans="1:35" s="18" customFormat="1" ht="123.75" customHeight="1" x14ac:dyDescent="0.2">
      <c r="A13" s="117" t="s">
        <v>161</v>
      </c>
      <c r="B13" s="115" t="s">
        <v>174</v>
      </c>
      <c r="C13" s="116" t="s">
        <v>64</v>
      </c>
      <c r="D13" s="114" t="s">
        <v>239</v>
      </c>
      <c r="E13" s="127"/>
      <c r="F13" s="53" t="s">
        <v>32</v>
      </c>
      <c r="G13" s="127"/>
      <c r="H13" s="53" t="s">
        <v>32</v>
      </c>
      <c r="I13" s="127"/>
      <c r="J13" s="53" t="s">
        <v>32</v>
      </c>
      <c r="K13" s="127"/>
      <c r="L13" s="53" t="s">
        <v>32</v>
      </c>
      <c r="M13" s="127"/>
      <c r="N13" s="53" t="s">
        <v>32</v>
      </c>
      <c r="O13" s="127"/>
      <c r="P13" s="53" t="s">
        <v>32</v>
      </c>
      <c r="Q13" s="115" t="s">
        <v>98</v>
      </c>
      <c r="R13" s="114" t="s">
        <v>97</v>
      </c>
      <c r="S13" s="117" t="s">
        <v>19</v>
      </c>
      <c r="T13" s="28">
        <v>500</v>
      </c>
      <c r="U13" s="28">
        <f>T13*3</f>
        <v>1500</v>
      </c>
      <c r="V13" s="42">
        <v>1</v>
      </c>
      <c r="W13" s="41" t="s">
        <v>135</v>
      </c>
      <c r="X13" s="56"/>
    </row>
    <row r="14" spans="1:35" s="18" customFormat="1" ht="102" customHeight="1" x14ac:dyDescent="0.2">
      <c r="A14" s="117" t="s">
        <v>162</v>
      </c>
      <c r="B14" s="115" t="s">
        <v>44</v>
      </c>
      <c r="C14" s="116" t="s">
        <v>238</v>
      </c>
      <c r="D14" s="115" t="s">
        <v>45</v>
      </c>
      <c r="E14" s="31"/>
      <c r="F14" s="31"/>
      <c r="G14" s="31" t="s">
        <v>32</v>
      </c>
      <c r="H14" s="31" t="s">
        <v>32</v>
      </c>
      <c r="I14" s="31" t="s">
        <v>32</v>
      </c>
      <c r="J14" s="31" t="s">
        <v>32</v>
      </c>
      <c r="K14" s="31" t="s">
        <v>32</v>
      </c>
      <c r="L14" s="31" t="s">
        <v>32</v>
      </c>
      <c r="M14" s="31" t="s">
        <v>32</v>
      </c>
      <c r="N14" s="31" t="s">
        <v>32</v>
      </c>
      <c r="O14" s="31"/>
      <c r="P14" s="31"/>
      <c r="Q14" s="115" t="s">
        <v>99</v>
      </c>
      <c r="R14" s="115" t="s">
        <v>46</v>
      </c>
      <c r="S14" s="117" t="s">
        <v>19</v>
      </c>
      <c r="T14" s="27">
        <v>500</v>
      </c>
      <c r="U14" s="28">
        <f t="shared" ref="U14:U17" si="0">+T14</f>
        <v>500</v>
      </c>
      <c r="V14" s="42">
        <v>1</v>
      </c>
      <c r="W14" s="41" t="s">
        <v>136</v>
      </c>
      <c r="X14" s="56"/>
      <c r="AB14" s="95" t="s">
        <v>189</v>
      </c>
      <c r="AC14" s="95" t="s">
        <v>190</v>
      </c>
      <c r="AD14" s="95" t="s">
        <v>191</v>
      </c>
      <c r="AE14" s="95" t="s">
        <v>192</v>
      </c>
      <c r="AF14" s="96" t="s">
        <v>112</v>
      </c>
    </row>
    <row r="15" spans="1:35" s="18" customFormat="1" ht="76.150000000000006" customHeight="1" x14ac:dyDescent="0.2">
      <c r="A15" s="198" t="s">
        <v>175</v>
      </c>
      <c r="B15" s="190" t="s">
        <v>47</v>
      </c>
      <c r="C15" s="116" t="s">
        <v>257</v>
      </c>
      <c r="D15" s="115" t="s">
        <v>231</v>
      </c>
      <c r="E15" s="31" t="s">
        <v>32</v>
      </c>
      <c r="F15" s="31" t="s">
        <v>32</v>
      </c>
      <c r="G15" s="31" t="s">
        <v>32</v>
      </c>
      <c r="H15" s="31" t="s">
        <v>32</v>
      </c>
      <c r="I15" s="31" t="s">
        <v>32</v>
      </c>
      <c r="J15" s="31" t="s">
        <v>32</v>
      </c>
      <c r="K15" s="31" t="s">
        <v>32</v>
      </c>
      <c r="L15" s="31" t="s">
        <v>32</v>
      </c>
      <c r="M15" s="31" t="s">
        <v>32</v>
      </c>
      <c r="N15" s="31" t="s">
        <v>32</v>
      </c>
      <c r="O15" s="31" t="s">
        <v>32</v>
      </c>
      <c r="P15" s="31" t="s">
        <v>32</v>
      </c>
      <c r="Q15" s="115" t="s">
        <v>100</v>
      </c>
      <c r="R15" s="115" t="s">
        <v>23</v>
      </c>
      <c r="S15" s="117" t="s">
        <v>19</v>
      </c>
      <c r="T15" s="27">
        <f>(100*30*10)+(9000/2)</f>
        <v>34500</v>
      </c>
      <c r="U15" s="28">
        <f>T15*15</f>
        <v>517500</v>
      </c>
      <c r="V15" s="93">
        <v>1</v>
      </c>
      <c r="W15" s="75" t="s">
        <v>138</v>
      </c>
      <c r="Y15" s="202" t="s">
        <v>188</v>
      </c>
      <c r="Z15" s="202"/>
      <c r="AA15" s="202"/>
      <c r="AB15" s="94">
        <f>U15</f>
        <v>517500</v>
      </c>
      <c r="AC15" s="94">
        <f>AB15</f>
        <v>517500</v>
      </c>
      <c r="AD15" s="94">
        <v>292500</v>
      </c>
      <c r="AE15" s="94">
        <v>652500</v>
      </c>
      <c r="AF15" s="97">
        <f>SUM(AB15:AE15)</f>
        <v>1980000</v>
      </c>
      <c r="AG15" s="99">
        <f>(100*30*15)/12</f>
        <v>3750</v>
      </c>
      <c r="AH15" s="98" t="s">
        <v>194</v>
      </c>
      <c r="AI15" s="98"/>
    </row>
    <row r="16" spans="1:35" s="18" customFormat="1" ht="120" x14ac:dyDescent="0.2">
      <c r="A16" s="198"/>
      <c r="B16" s="206"/>
      <c r="C16" s="116" t="s">
        <v>65</v>
      </c>
      <c r="D16" s="115" t="s">
        <v>240</v>
      </c>
      <c r="E16" s="31"/>
      <c r="F16" s="31"/>
      <c r="G16" s="31" t="s">
        <v>32</v>
      </c>
      <c r="H16" s="31" t="s">
        <v>32</v>
      </c>
      <c r="I16" s="31" t="s">
        <v>32</v>
      </c>
      <c r="J16" s="31" t="s">
        <v>32</v>
      </c>
      <c r="K16" s="31"/>
      <c r="L16" s="31"/>
      <c r="M16" s="31"/>
      <c r="N16" s="31"/>
      <c r="O16" s="31"/>
      <c r="P16" s="31"/>
      <c r="Q16" s="115" t="s">
        <v>48</v>
      </c>
      <c r="R16" s="115" t="s">
        <v>24</v>
      </c>
      <c r="S16" s="117" t="s">
        <v>19</v>
      </c>
      <c r="T16" s="27">
        <v>1000</v>
      </c>
      <c r="U16" s="28">
        <f t="shared" si="0"/>
        <v>1000</v>
      </c>
      <c r="V16" s="42">
        <v>0.5</v>
      </c>
      <c r="W16" s="76" t="s">
        <v>139</v>
      </c>
      <c r="X16" s="56"/>
      <c r="AG16" s="99">
        <f>(9000*15/12)</f>
        <v>11250</v>
      </c>
      <c r="AH16" s="100" t="s">
        <v>193</v>
      </c>
      <c r="AI16" s="100"/>
    </row>
    <row r="17" spans="1:24" s="18" customFormat="1" ht="117.6" customHeight="1" x14ac:dyDescent="0.2">
      <c r="A17" s="198"/>
      <c r="B17" s="206"/>
      <c r="C17" s="205" t="s">
        <v>260</v>
      </c>
      <c r="D17" s="115" t="s">
        <v>241</v>
      </c>
      <c r="E17" s="31"/>
      <c r="F17" s="31"/>
      <c r="G17" s="31" t="s">
        <v>32</v>
      </c>
      <c r="H17" s="31" t="s">
        <v>32</v>
      </c>
      <c r="I17" s="31" t="s">
        <v>32</v>
      </c>
      <c r="J17" s="31"/>
      <c r="K17" s="31" t="s">
        <v>32</v>
      </c>
      <c r="L17" s="31" t="s">
        <v>32</v>
      </c>
      <c r="M17" s="31" t="s">
        <v>32</v>
      </c>
      <c r="N17" s="31" t="s">
        <v>32</v>
      </c>
      <c r="O17" s="31" t="s">
        <v>32</v>
      </c>
      <c r="P17" s="31"/>
      <c r="Q17" s="115" t="s">
        <v>101</v>
      </c>
      <c r="R17" s="115" t="s">
        <v>49</v>
      </c>
      <c r="S17" s="117" t="s">
        <v>19</v>
      </c>
      <c r="T17" s="27">
        <v>1000</v>
      </c>
      <c r="U17" s="28">
        <f t="shared" si="0"/>
        <v>1000</v>
      </c>
      <c r="V17" s="42">
        <v>0.5</v>
      </c>
      <c r="W17" s="41" t="s">
        <v>137</v>
      </c>
      <c r="X17" s="56"/>
    </row>
    <row r="18" spans="1:24" s="18" customFormat="1" ht="124.5" customHeight="1" x14ac:dyDescent="0.2">
      <c r="A18" s="117" t="s">
        <v>176</v>
      </c>
      <c r="B18" s="206"/>
      <c r="C18" s="205"/>
      <c r="D18" s="115" t="s">
        <v>142</v>
      </c>
      <c r="E18" s="31" t="s">
        <v>32</v>
      </c>
      <c r="F18" s="31" t="s">
        <v>32</v>
      </c>
      <c r="G18" s="31" t="s">
        <v>32</v>
      </c>
      <c r="H18" s="31" t="s">
        <v>32</v>
      </c>
      <c r="I18" s="31" t="s">
        <v>32</v>
      </c>
      <c r="J18" s="31" t="s">
        <v>32</v>
      </c>
      <c r="K18" s="31" t="s">
        <v>32</v>
      </c>
      <c r="L18" s="31" t="s">
        <v>32</v>
      </c>
      <c r="M18" s="31" t="s">
        <v>32</v>
      </c>
      <c r="N18" s="31" t="s">
        <v>32</v>
      </c>
      <c r="O18" s="31" t="s">
        <v>32</v>
      </c>
      <c r="P18" s="31" t="s">
        <v>32</v>
      </c>
      <c r="Q18" s="115" t="s">
        <v>141</v>
      </c>
      <c r="R18" s="115" t="s">
        <v>149</v>
      </c>
      <c r="S18" s="102"/>
      <c r="T18" s="27">
        <f>(180+260)*2</f>
        <v>880</v>
      </c>
      <c r="U18" s="28">
        <f>T18*3</f>
        <v>2640</v>
      </c>
      <c r="V18" s="42">
        <v>0.5</v>
      </c>
      <c r="W18" s="41" t="s">
        <v>143</v>
      </c>
      <c r="X18" s="56"/>
    </row>
    <row r="19" spans="1:24" s="3" customFormat="1" ht="19.5" x14ac:dyDescent="0.3">
      <c r="A19" s="102"/>
      <c r="B19" s="195" t="s">
        <v>21</v>
      </c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24"/>
      <c r="U19" s="124">
        <f>SUM(U13:U18)</f>
        <v>524140</v>
      </c>
      <c r="V19" s="70">
        <f>V24/V20</f>
        <v>0.75</v>
      </c>
      <c r="W19" s="20"/>
      <c r="X19" s="56"/>
    </row>
    <row r="20" spans="1:24" s="22" customFormat="1" ht="15" x14ac:dyDescent="0.2">
      <c r="Q20" s="194"/>
      <c r="R20" s="194"/>
      <c r="S20" s="194"/>
      <c r="T20" s="194"/>
      <c r="U20" s="194"/>
      <c r="V20" s="65">
        <v>6</v>
      </c>
      <c r="W20" s="48" t="s">
        <v>112</v>
      </c>
      <c r="X20" s="44"/>
    </row>
    <row r="21" spans="1:24" s="4" customFormat="1" ht="12.75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12"/>
      <c r="U21" s="58"/>
      <c r="V21" s="65">
        <v>0</v>
      </c>
      <c r="W21" s="48" t="s">
        <v>113</v>
      </c>
      <c r="X21" s="59"/>
    </row>
    <row r="22" spans="1:24" s="1" customFormat="1" ht="12.75" x14ac:dyDescent="0.2">
      <c r="A22" s="1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1"/>
      <c r="U22" s="60"/>
      <c r="V22" s="65">
        <v>0</v>
      </c>
      <c r="W22" s="48" t="s">
        <v>114</v>
      </c>
      <c r="X22" s="61"/>
    </row>
    <row r="23" spans="1:24" s="1" customFormat="1" ht="12.75" x14ac:dyDescent="0.2">
      <c r="A23" s="16"/>
      <c r="B23" s="10"/>
      <c r="C23" s="10"/>
      <c r="D23" s="74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  <c r="U23" s="60"/>
      <c r="V23" s="63">
        <f>SUM(V13:V18)</f>
        <v>4.5</v>
      </c>
      <c r="W23" s="48" t="s">
        <v>115</v>
      </c>
      <c r="X23" s="61"/>
    </row>
    <row r="24" spans="1:24" s="1" customFormat="1" ht="15" x14ac:dyDescent="0.2">
      <c r="A24" s="1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  <c r="U24" s="60"/>
      <c r="V24" s="71">
        <f>SUM(V21:V23)</f>
        <v>4.5</v>
      </c>
      <c r="W24" s="22"/>
      <c r="X24" s="61"/>
    </row>
    <row r="25" spans="1:24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62"/>
      <c r="V25" s="42"/>
      <c r="W25" s="41"/>
    </row>
    <row r="26" spans="1:24" x14ac:dyDescent="0.2">
      <c r="V26" s="42"/>
      <c r="W26" s="41"/>
    </row>
    <row r="27" spans="1:24" x14ac:dyDescent="0.2">
      <c r="V27" s="43"/>
      <c r="W27" s="43"/>
    </row>
    <row r="28" spans="1:24" x14ac:dyDescent="0.2">
      <c r="V28" s="44"/>
      <c r="W28" s="44"/>
    </row>
    <row r="29" spans="1:24" x14ac:dyDescent="0.2">
      <c r="V29" s="44"/>
      <c r="W29" s="44"/>
    </row>
    <row r="30" spans="1:24" x14ac:dyDescent="0.2">
      <c r="V30" s="44"/>
      <c r="W30" s="44"/>
    </row>
    <row r="31" spans="1:24" x14ac:dyDescent="0.2">
      <c r="V31" s="44"/>
      <c r="W31" s="44"/>
    </row>
    <row r="32" spans="1:24" x14ac:dyDescent="0.2">
      <c r="V32" s="44"/>
      <c r="W32" s="44"/>
    </row>
    <row r="33" spans="22:23" x14ac:dyDescent="0.2">
      <c r="V33" s="44"/>
      <c r="W33" s="44"/>
    </row>
    <row r="34" spans="22:23" x14ac:dyDescent="0.2">
      <c r="V34" s="44"/>
      <c r="W34" s="44"/>
    </row>
    <row r="35" spans="22:23" x14ac:dyDescent="0.2">
      <c r="V35" s="44"/>
      <c r="W35" s="44"/>
    </row>
    <row r="36" spans="22:23" x14ac:dyDescent="0.2">
      <c r="V36" s="44"/>
      <c r="W36" s="44"/>
    </row>
    <row r="37" spans="22:23" x14ac:dyDescent="0.2">
      <c r="V37" s="44"/>
      <c r="W37" s="44"/>
    </row>
    <row r="38" spans="22:23" x14ac:dyDescent="0.2">
      <c r="V38" s="44"/>
      <c r="W38" s="44"/>
    </row>
    <row r="39" spans="22:23" x14ac:dyDescent="0.2">
      <c r="V39" s="44"/>
      <c r="W39" s="44"/>
    </row>
  </sheetData>
  <mergeCells count="21">
    <mergeCell ref="Q20:U20"/>
    <mergeCell ref="C11:C12"/>
    <mergeCell ref="D11:D12"/>
    <mergeCell ref="E11:P11"/>
    <mergeCell ref="B19:S19"/>
    <mergeCell ref="C17:C18"/>
    <mergeCell ref="B15:B18"/>
    <mergeCell ref="R11:R12"/>
    <mergeCell ref="S11:U11"/>
    <mergeCell ref="B11:B12"/>
    <mergeCell ref="Q11:Q12"/>
    <mergeCell ref="Y15:AA15"/>
    <mergeCell ref="A1:U1"/>
    <mergeCell ref="V11:V12"/>
    <mergeCell ref="W11:W12"/>
    <mergeCell ref="A11:A12"/>
    <mergeCell ref="A2:U2"/>
    <mergeCell ref="A3:U3"/>
    <mergeCell ref="A4:U4"/>
    <mergeCell ref="A5:U5"/>
    <mergeCell ref="A15:A17"/>
  </mergeCells>
  <phoneticPr fontId="0" type="noConversion"/>
  <pageMargins left="0.78740157480314965" right="0.39370078740157483" top="0.98425196850393704" bottom="0.39370078740157483" header="0" footer="0"/>
  <pageSetup paperSize="14" scale="80" orientation="landscape" horizontalDpi="4294967293" r:id="rId1"/>
  <headerFooter alignWithMargins="0"/>
  <ignoredErrors>
    <ignoredError sqref="G13 I13 K13 M13 O13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Y36"/>
  <sheetViews>
    <sheetView zoomScale="80" zoomScaleNormal="80" workbookViewId="0">
      <selection activeCell="B18" sqref="B18:S18"/>
    </sheetView>
  </sheetViews>
  <sheetFormatPr baseColWidth="10" defaultRowHeight="15" x14ac:dyDescent="0.3"/>
  <cols>
    <col min="1" max="1" width="4.42578125" style="8" customWidth="1"/>
    <col min="2" max="2" width="19.85546875" style="6" customWidth="1"/>
    <col min="3" max="3" width="19" style="7" customWidth="1"/>
    <col min="4" max="4" width="30.85546875" style="7" customWidth="1"/>
    <col min="5" max="16" width="2.5703125" style="7" customWidth="1"/>
    <col min="17" max="17" width="16.28515625" style="8" customWidth="1"/>
    <col min="18" max="18" width="20.7109375" style="7" customWidth="1"/>
    <col min="19" max="19" width="7.28515625" style="8" customWidth="1"/>
    <col min="20" max="20" width="15.5703125" style="8" customWidth="1"/>
    <col min="21" max="21" width="18" style="8" customWidth="1"/>
    <col min="22" max="22" width="11.7109375" style="20" hidden="1" customWidth="1"/>
    <col min="23" max="23" width="37.28515625" style="20" hidden="1" customWidth="1"/>
    <col min="25" max="25" width="30.5703125" customWidth="1"/>
  </cols>
  <sheetData>
    <row r="1" spans="1:25" ht="19.5" x14ac:dyDescent="0.3">
      <c r="A1" s="187" t="str">
        <f>'Rel.inst.yRH'!A1:U1</f>
        <v>UNIVERSIDAD DE SAN CARLOS DE GUATEMALA / CENTRO DE ESTUDIOS CONSERVACIONISTAS -USAC/CECON-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5" ht="19.5" x14ac:dyDescent="0.3">
      <c r="A2" s="187" t="str">
        <f>'Rel.inst.yRH'!A2:U2</f>
        <v>CONSEJO NACIONAL DE AREAS PROTEGIDAS -CONAP-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</row>
    <row r="3" spans="1:25" s="159" customFormat="1" ht="19.5" x14ac:dyDescent="0.3">
      <c r="A3" s="196" t="str">
        <f>'Rel.inst.yRH'!A3:U3</f>
        <v>PLAN OPERATIVO ANUAL 2021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31"/>
      <c r="W3" s="131"/>
    </row>
    <row r="4" spans="1:25" s="159" customFormat="1" ht="19.5" x14ac:dyDescent="0.3">
      <c r="A4" s="196" t="s">
        <v>80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31"/>
      <c r="W4" s="131"/>
    </row>
    <row r="5" spans="1:25" s="159" customFormat="1" ht="19.5" x14ac:dyDescent="0.3">
      <c r="A5" s="196" t="s">
        <v>107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31"/>
      <c r="W5" s="131"/>
    </row>
    <row r="6" spans="1:25" s="159" customFormat="1" ht="6.6" customHeight="1" x14ac:dyDescent="0.3">
      <c r="A6" s="170"/>
      <c r="B6" s="171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0"/>
      <c r="R6" s="172"/>
      <c r="S6" s="170"/>
      <c r="T6" s="170"/>
      <c r="U6" s="170"/>
      <c r="V6" s="131"/>
      <c r="W6" s="131"/>
    </row>
    <row r="7" spans="1:25" s="166" customFormat="1" ht="19.149999999999999" customHeight="1" x14ac:dyDescent="0.3">
      <c r="A7" s="131" t="s">
        <v>151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  <c r="R7" s="131"/>
      <c r="S7" s="131"/>
      <c r="T7" s="131"/>
      <c r="U7" s="131"/>
    </row>
    <row r="8" spans="1:25" s="159" customFormat="1" ht="19.149999999999999" customHeight="1" x14ac:dyDescent="0.35">
      <c r="A8" s="131" t="s">
        <v>168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</row>
    <row r="9" spans="1:25" s="159" customFormat="1" ht="19.149999999999999" customHeight="1" x14ac:dyDescent="0.3">
      <c r="A9" s="131" t="s">
        <v>169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</row>
    <row r="10" spans="1:25" ht="7.15" customHeight="1" x14ac:dyDescent="0.3"/>
    <row r="11" spans="1:25" ht="15" customHeight="1" x14ac:dyDescent="0.2">
      <c r="A11" s="208" t="s">
        <v>14</v>
      </c>
      <c r="B11" s="192" t="s">
        <v>31</v>
      </c>
      <c r="C11" s="192" t="s">
        <v>15</v>
      </c>
      <c r="D11" s="192" t="s">
        <v>0</v>
      </c>
      <c r="E11" s="192" t="s">
        <v>16</v>
      </c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 t="s">
        <v>10</v>
      </c>
      <c r="R11" s="192" t="s">
        <v>11</v>
      </c>
      <c r="S11" s="191" t="s">
        <v>12</v>
      </c>
      <c r="T11" s="191"/>
      <c r="U11" s="191"/>
      <c r="V11" s="193" t="s">
        <v>66</v>
      </c>
      <c r="W11" s="188" t="s">
        <v>67</v>
      </c>
    </row>
    <row r="12" spans="1:25" s="2" customFormat="1" ht="15" customHeight="1" x14ac:dyDescent="0.2">
      <c r="A12" s="209"/>
      <c r="B12" s="192"/>
      <c r="C12" s="192"/>
      <c r="D12" s="192"/>
      <c r="E12" s="161" t="s">
        <v>1</v>
      </c>
      <c r="F12" s="161" t="s">
        <v>2</v>
      </c>
      <c r="G12" s="161" t="s">
        <v>3</v>
      </c>
      <c r="H12" s="161" t="s">
        <v>4</v>
      </c>
      <c r="I12" s="161" t="s">
        <v>3</v>
      </c>
      <c r="J12" s="161" t="s">
        <v>5</v>
      </c>
      <c r="K12" s="161" t="s">
        <v>5</v>
      </c>
      <c r="L12" s="161" t="s">
        <v>4</v>
      </c>
      <c r="M12" s="161" t="s">
        <v>6</v>
      </c>
      <c r="N12" s="161" t="s">
        <v>7</v>
      </c>
      <c r="O12" s="161" t="s">
        <v>8</v>
      </c>
      <c r="P12" s="161" t="s">
        <v>9</v>
      </c>
      <c r="Q12" s="192"/>
      <c r="R12" s="192"/>
      <c r="S12" s="154" t="s">
        <v>35</v>
      </c>
      <c r="T12" s="155" t="s">
        <v>17</v>
      </c>
      <c r="U12" s="155" t="s">
        <v>13</v>
      </c>
      <c r="V12" s="193"/>
      <c r="W12" s="188"/>
    </row>
    <row r="13" spans="1:25" s="18" customFormat="1" ht="151.9" customHeight="1" x14ac:dyDescent="0.2">
      <c r="A13" s="117" t="s">
        <v>172</v>
      </c>
      <c r="B13" s="115" t="s">
        <v>150</v>
      </c>
      <c r="C13" s="207" t="s">
        <v>261</v>
      </c>
      <c r="D13" s="114" t="s">
        <v>50</v>
      </c>
      <c r="E13" s="53" t="s">
        <v>32</v>
      </c>
      <c r="F13" s="53"/>
      <c r="G13" s="53" t="s">
        <v>32</v>
      </c>
      <c r="H13" s="53"/>
      <c r="I13" s="53" t="s">
        <v>32</v>
      </c>
      <c r="J13" s="53"/>
      <c r="K13" s="53" t="s">
        <v>32</v>
      </c>
      <c r="L13" s="53"/>
      <c r="M13" s="53" t="s">
        <v>32</v>
      </c>
      <c r="N13" s="53"/>
      <c r="O13" s="53" t="s">
        <v>32</v>
      </c>
      <c r="P13" s="53"/>
      <c r="Q13" s="210" t="s">
        <v>25</v>
      </c>
      <c r="R13" s="114" t="s">
        <v>51</v>
      </c>
      <c r="S13" s="38" t="s">
        <v>43</v>
      </c>
      <c r="T13" s="28">
        <v>250</v>
      </c>
      <c r="U13" s="28">
        <f>T13*12</f>
        <v>3000</v>
      </c>
      <c r="V13" s="77">
        <v>0.75</v>
      </c>
      <c r="W13" s="41" t="s">
        <v>144</v>
      </c>
      <c r="Y13" s="113" t="s">
        <v>234</v>
      </c>
    </row>
    <row r="14" spans="1:25" s="18" customFormat="1" ht="45" x14ac:dyDescent="0.2">
      <c r="A14" s="117"/>
      <c r="B14" s="115"/>
      <c r="C14" s="207"/>
      <c r="D14" s="114" t="s">
        <v>235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211"/>
      <c r="R14" s="114" t="s">
        <v>236</v>
      </c>
      <c r="S14" s="38"/>
      <c r="T14" s="28">
        <v>250</v>
      </c>
      <c r="U14" s="28">
        <f>T14*12</f>
        <v>3000</v>
      </c>
      <c r="V14" s="77"/>
      <c r="W14" s="41"/>
      <c r="Y14" s="113"/>
    </row>
    <row r="15" spans="1:25" s="18" customFormat="1" ht="90" x14ac:dyDescent="0.2">
      <c r="A15" s="198" t="s">
        <v>173</v>
      </c>
      <c r="B15" s="190" t="s">
        <v>140</v>
      </c>
      <c r="C15" s="207"/>
      <c r="D15" s="115" t="s">
        <v>52</v>
      </c>
      <c r="E15" s="31" t="s">
        <v>32</v>
      </c>
      <c r="F15" s="31" t="s">
        <v>32</v>
      </c>
      <c r="G15" s="31" t="s">
        <v>32</v>
      </c>
      <c r="H15" s="31" t="s">
        <v>32</v>
      </c>
      <c r="I15" s="31" t="s">
        <v>32</v>
      </c>
      <c r="J15" s="31" t="s">
        <v>32</v>
      </c>
      <c r="K15" s="31" t="s">
        <v>32</v>
      </c>
      <c r="L15" s="31" t="s">
        <v>32</v>
      </c>
      <c r="M15" s="31" t="s">
        <v>32</v>
      </c>
      <c r="N15" s="31" t="s">
        <v>32</v>
      </c>
      <c r="O15" s="31" t="s">
        <v>32</v>
      </c>
      <c r="P15" s="31" t="s">
        <v>32</v>
      </c>
      <c r="Q15" s="115" t="s">
        <v>20</v>
      </c>
      <c r="R15" s="115" t="s">
        <v>26</v>
      </c>
      <c r="S15" s="26"/>
      <c r="T15" s="27">
        <v>100</v>
      </c>
      <c r="U15" s="28">
        <f>T15*12</f>
        <v>1200</v>
      </c>
      <c r="V15" s="77">
        <v>0.5</v>
      </c>
      <c r="W15" s="40" t="s">
        <v>145</v>
      </c>
      <c r="Y15" s="112"/>
    </row>
    <row r="16" spans="1:25" s="18" customFormat="1" ht="67.900000000000006" customHeight="1" x14ac:dyDescent="0.2">
      <c r="A16" s="198"/>
      <c r="B16" s="190"/>
      <c r="C16" s="207"/>
      <c r="D16" s="115" t="s">
        <v>53</v>
      </c>
      <c r="E16" s="31" t="s">
        <v>32</v>
      </c>
      <c r="F16" s="31" t="s">
        <v>32</v>
      </c>
      <c r="G16" s="31" t="s">
        <v>32</v>
      </c>
      <c r="H16" s="31" t="s">
        <v>32</v>
      </c>
      <c r="I16" s="31" t="s">
        <v>32</v>
      </c>
      <c r="J16" s="31" t="s">
        <v>32</v>
      </c>
      <c r="K16" s="31" t="s">
        <v>32</v>
      </c>
      <c r="L16" s="31" t="s">
        <v>32</v>
      </c>
      <c r="M16" s="31" t="s">
        <v>32</v>
      </c>
      <c r="N16" s="31" t="s">
        <v>32</v>
      </c>
      <c r="O16" s="31" t="s">
        <v>32</v>
      </c>
      <c r="P16" s="31" t="s">
        <v>32</v>
      </c>
      <c r="Q16" s="115" t="s">
        <v>54</v>
      </c>
      <c r="R16" s="115" t="s">
        <v>27</v>
      </c>
      <c r="S16" s="26"/>
      <c r="T16" s="27">
        <v>500</v>
      </c>
      <c r="U16" s="28">
        <f>T16*4</f>
        <v>2000</v>
      </c>
      <c r="V16" s="77">
        <v>0.5</v>
      </c>
      <c r="W16" s="40" t="s">
        <v>146</v>
      </c>
      <c r="Y16" s="18" t="s">
        <v>177</v>
      </c>
    </row>
    <row r="17" spans="1:23" s="18" customFormat="1" ht="122.25" customHeight="1" x14ac:dyDescent="0.2">
      <c r="A17" s="198"/>
      <c r="B17" s="190"/>
      <c r="C17" s="207"/>
      <c r="D17" s="115" t="s">
        <v>55</v>
      </c>
      <c r="E17" s="31" t="s">
        <v>32</v>
      </c>
      <c r="F17" s="31" t="s">
        <v>32</v>
      </c>
      <c r="G17" s="31" t="s">
        <v>32</v>
      </c>
      <c r="H17" s="31" t="s">
        <v>32</v>
      </c>
      <c r="I17" s="31" t="s">
        <v>32</v>
      </c>
      <c r="J17" s="31" t="s">
        <v>32</v>
      </c>
      <c r="K17" s="31" t="s">
        <v>32</v>
      </c>
      <c r="L17" s="31" t="s">
        <v>32</v>
      </c>
      <c r="M17" s="31" t="s">
        <v>32</v>
      </c>
      <c r="N17" s="31" t="s">
        <v>32</v>
      </c>
      <c r="O17" s="31" t="s">
        <v>32</v>
      </c>
      <c r="P17" s="31" t="s">
        <v>32</v>
      </c>
      <c r="Q17" s="115" t="s">
        <v>56</v>
      </c>
      <c r="R17" s="115" t="s">
        <v>57</v>
      </c>
      <c r="S17" s="26"/>
      <c r="T17" s="27">
        <v>100</v>
      </c>
      <c r="U17" s="28">
        <f>T17*12</f>
        <v>1200</v>
      </c>
      <c r="V17" s="77">
        <v>1</v>
      </c>
      <c r="W17" s="23" t="s">
        <v>147</v>
      </c>
    </row>
    <row r="18" spans="1:23" ht="26.45" customHeight="1" x14ac:dyDescent="0.3">
      <c r="A18" s="102"/>
      <c r="B18" s="195" t="s">
        <v>21</v>
      </c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03"/>
      <c r="U18" s="130">
        <f>SUM(U13:U17)</f>
        <v>10400</v>
      </c>
      <c r="V18" s="70">
        <f>V22/V19</f>
        <v>0.55000000000000004</v>
      </c>
    </row>
    <row r="19" spans="1:23" s="1" customFormat="1" ht="15" customHeight="1" x14ac:dyDescent="0.2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1"/>
      <c r="U19" s="10"/>
      <c r="V19" s="65">
        <v>5</v>
      </c>
      <c r="W19" s="48" t="s">
        <v>112</v>
      </c>
    </row>
    <row r="20" spans="1:23" s="1" customFormat="1" ht="36" customHeight="1" x14ac:dyDescent="0.2">
      <c r="A20" s="1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10"/>
      <c r="V20" s="65">
        <v>0</v>
      </c>
      <c r="W20" s="48" t="s">
        <v>114</v>
      </c>
    </row>
    <row r="21" spans="1:23" s="1" customFormat="1" ht="36" customHeight="1" x14ac:dyDescent="0.2">
      <c r="A21" s="1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  <c r="U21" s="10"/>
      <c r="V21" s="63">
        <f>SUM(V12:V17)</f>
        <v>2.75</v>
      </c>
      <c r="W21" s="48" t="s">
        <v>115</v>
      </c>
    </row>
    <row r="22" spans="1:23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71">
        <f>SUM(V20:V21)</f>
        <v>2.75</v>
      </c>
      <c r="W22" s="22"/>
    </row>
    <row r="23" spans="1:23" x14ac:dyDescent="0.2">
      <c r="V23" s="39"/>
      <c r="W23" s="23"/>
    </row>
    <row r="24" spans="1:23" x14ac:dyDescent="0.2">
      <c r="V24" s="24"/>
      <c r="W24" s="24"/>
    </row>
    <row r="25" spans="1:23" x14ac:dyDescent="0.2">
      <c r="V25" s="22"/>
      <c r="W25" s="22"/>
    </row>
    <row r="26" spans="1:23" x14ac:dyDescent="0.2">
      <c r="V26" s="22"/>
      <c r="W26" s="22"/>
    </row>
    <row r="27" spans="1:23" x14ac:dyDescent="0.2">
      <c r="V27" s="22"/>
      <c r="W27" s="22"/>
    </row>
    <row r="28" spans="1:23" x14ac:dyDescent="0.2">
      <c r="V28" s="22"/>
      <c r="W28" s="22"/>
    </row>
    <row r="29" spans="1:23" x14ac:dyDescent="0.2">
      <c r="V29" s="22"/>
      <c r="W29" s="22"/>
    </row>
    <row r="30" spans="1:23" x14ac:dyDescent="0.2">
      <c r="V30" s="22"/>
      <c r="W30" s="22"/>
    </row>
    <row r="31" spans="1:23" x14ac:dyDescent="0.2">
      <c r="V31" s="22"/>
      <c r="W31" s="22"/>
    </row>
    <row r="32" spans="1:23" x14ac:dyDescent="0.2">
      <c r="V32" s="22"/>
      <c r="W32" s="22"/>
    </row>
    <row r="33" spans="22:23" x14ac:dyDescent="0.2">
      <c r="V33" s="22"/>
      <c r="W33" s="22"/>
    </row>
    <row r="34" spans="22:23" x14ac:dyDescent="0.2">
      <c r="V34" s="22"/>
      <c r="W34" s="22"/>
    </row>
    <row r="35" spans="22:23" x14ac:dyDescent="0.2">
      <c r="V35" s="22"/>
      <c r="W35" s="22"/>
    </row>
    <row r="36" spans="22:23" x14ac:dyDescent="0.2">
      <c r="V36" s="22"/>
      <c r="W36" s="22"/>
    </row>
  </sheetData>
  <mergeCells count="20">
    <mergeCell ref="B18:S18"/>
    <mergeCell ref="C13:C17"/>
    <mergeCell ref="D11:D12"/>
    <mergeCell ref="B15:B17"/>
    <mergeCell ref="A1:U1"/>
    <mergeCell ref="A2:U2"/>
    <mergeCell ref="A3:U3"/>
    <mergeCell ref="A4:U4"/>
    <mergeCell ref="A5:U5"/>
    <mergeCell ref="A11:A12"/>
    <mergeCell ref="A15:A17"/>
    <mergeCell ref="Q13:Q14"/>
    <mergeCell ref="W11:W12"/>
    <mergeCell ref="B11:B12"/>
    <mergeCell ref="C11:C12"/>
    <mergeCell ref="R11:R12"/>
    <mergeCell ref="S11:U11"/>
    <mergeCell ref="V11:V12"/>
    <mergeCell ref="E11:P11"/>
    <mergeCell ref="Q11:Q12"/>
  </mergeCells>
  <phoneticPr fontId="0" type="noConversion"/>
  <pageMargins left="0.78740157480314965" right="0.39370078740157483" top="0.39370078740157483" bottom="0.19685039370078741" header="0" footer="0"/>
  <pageSetup paperSize="14" scale="80" orientation="landscape" horizontalDpi="0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FF66"/>
  </sheetPr>
  <dimension ref="A1:Z29"/>
  <sheetViews>
    <sheetView topLeftCell="B17" zoomScale="80" zoomScaleNormal="80" workbookViewId="0">
      <selection activeCell="B22" sqref="B22:R22"/>
    </sheetView>
  </sheetViews>
  <sheetFormatPr baseColWidth="10" defaultRowHeight="15" x14ac:dyDescent="0.3"/>
  <cols>
    <col min="1" max="1" width="4.42578125" style="8" customWidth="1"/>
    <col min="2" max="2" width="23.28515625" style="6" customWidth="1"/>
    <col min="3" max="3" width="20.42578125" style="7" bestFit="1" customWidth="1"/>
    <col min="4" max="4" width="25.7109375" style="7" customWidth="1"/>
    <col min="5" max="16" width="2.5703125" style="7" customWidth="1"/>
    <col min="17" max="17" width="25.7109375" style="8" customWidth="1"/>
    <col min="18" max="18" width="17" style="7" customWidth="1"/>
    <col min="19" max="19" width="7.28515625" style="8" customWidth="1"/>
    <col min="20" max="21" width="11.85546875" style="8" customWidth="1"/>
    <col min="22" max="22" width="9.7109375" style="20" hidden="1" customWidth="1"/>
    <col min="23" max="23" width="29.85546875" style="20" hidden="1" customWidth="1"/>
  </cols>
  <sheetData>
    <row r="1" spans="1:23" ht="19.5" x14ac:dyDescent="0.3">
      <c r="A1" s="196" t="str">
        <f>Prot.yControl!A1:U1</f>
        <v>UNIVERSIDAD DE SAN CARLOS DE GUATEMALA / CENTRO DE ESTUDIOS CONSERVACIONISTAS -USAC/CECON-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2" spans="1:23" ht="19.5" x14ac:dyDescent="0.3">
      <c r="A2" s="196" t="str">
        <f>Prot.yControl!A2:U2</f>
        <v>CONSEJO NACIONAL DE AREAS PROTEGIDAS -CONAP-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spans="1:23" ht="19.5" x14ac:dyDescent="0.3">
      <c r="A3" s="196" t="str">
        <f>Prot.yControl!A3:U3</f>
        <v>PLAN OPERATIVO ANUAL 2021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</row>
    <row r="4" spans="1:23" ht="19.5" x14ac:dyDescent="0.3">
      <c r="A4" s="196" t="s">
        <v>80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</row>
    <row r="5" spans="1:23" ht="19.5" x14ac:dyDescent="0.3">
      <c r="A5" s="196" t="s">
        <v>220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</row>
    <row r="6" spans="1:23" s="22" customFormat="1" ht="6.6" customHeight="1" x14ac:dyDescent="0.2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215"/>
      <c r="R6" s="215"/>
      <c r="S6" s="215"/>
      <c r="T6" s="215"/>
      <c r="U6" s="215"/>
      <c r="V6" s="39"/>
      <c r="W6" s="23"/>
    </row>
    <row r="7" spans="1:23" s="20" customFormat="1" x14ac:dyDescent="0.3">
      <c r="A7" s="20" t="s">
        <v>181</v>
      </c>
    </row>
    <row r="8" spans="1:23" s="20" customFormat="1" ht="16.5" x14ac:dyDescent="0.35">
      <c r="A8" s="20" t="s">
        <v>182</v>
      </c>
    </row>
    <row r="9" spans="1:23" s="20" customFormat="1" x14ac:dyDescent="0.3">
      <c r="A9" s="20" t="s">
        <v>183</v>
      </c>
    </row>
    <row r="10" spans="1:23" s="22" customFormat="1" ht="6.6" customHeight="1" x14ac:dyDescent="0.2">
      <c r="Q10" s="79"/>
      <c r="R10" s="79"/>
      <c r="S10" s="79"/>
      <c r="T10" s="79"/>
      <c r="U10" s="79"/>
      <c r="V10" s="39"/>
      <c r="W10" s="23"/>
    </row>
    <row r="11" spans="1:23" s="4" customFormat="1" ht="16.5" x14ac:dyDescent="0.2">
      <c r="A11" s="214" t="s">
        <v>14</v>
      </c>
      <c r="B11" s="213" t="s">
        <v>31</v>
      </c>
      <c r="C11" s="213" t="s">
        <v>83</v>
      </c>
      <c r="D11" s="213" t="s">
        <v>0</v>
      </c>
      <c r="E11" s="213" t="s">
        <v>16</v>
      </c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 t="s">
        <v>10</v>
      </c>
      <c r="R11" s="213" t="s">
        <v>11</v>
      </c>
      <c r="S11" s="216" t="s">
        <v>12</v>
      </c>
      <c r="T11" s="216"/>
      <c r="U11" s="216"/>
      <c r="V11" s="193" t="s">
        <v>108</v>
      </c>
      <c r="W11" s="188" t="s">
        <v>67</v>
      </c>
    </row>
    <row r="12" spans="1:23" s="4" customFormat="1" ht="16.5" x14ac:dyDescent="0.2">
      <c r="A12" s="214"/>
      <c r="B12" s="213"/>
      <c r="C12" s="213"/>
      <c r="D12" s="213"/>
      <c r="E12" s="174" t="s">
        <v>1</v>
      </c>
      <c r="F12" s="174" t="s">
        <v>2</v>
      </c>
      <c r="G12" s="174" t="s">
        <v>3</v>
      </c>
      <c r="H12" s="174" t="s">
        <v>4</v>
      </c>
      <c r="I12" s="174" t="s">
        <v>3</v>
      </c>
      <c r="J12" s="174" t="s">
        <v>5</v>
      </c>
      <c r="K12" s="174" t="s">
        <v>5</v>
      </c>
      <c r="L12" s="174" t="s">
        <v>4</v>
      </c>
      <c r="M12" s="174" t="s">
        <v>6</v>
      </c>
      <c r="N12" s="174" t="s">
        <v>7</v>
      </c>
      <c r="O12" s="174" t="s">
        <v>8</v>
      </c>
      <c r="P12" s="174" t="s">
        <v>9</v>
      </c>
      <c r="Q12" s="213"/>
      <c r="R12" s="213"/>
      <c r="S12" s="168" t="s">
        <v>35</v>
      </c>
      <c r="T12" s="168" t="s">
        <v>17</v>
      </c>
      <c r="U12" s="168" t="s">
        <v>13</v>
      </c>
      <c r="V12" s="193"/>
      <c r="W12" s="188"/>
    </row>
    <row r="13" spans="1:23" s="19" customFormat="1" ht="90" x14ac:dyDescent="0.2">
      <c r="A13" s="212" t="s">
        <v>178</v>
      </c>
      <c r="B13" s="190" t="s">
        <v>84</v>
      </c>
      <c r="C13" s="116" t="s">
        <v>85</v>
      </c>
      <c r="D13" s="115" t="s">
        <v>262</v>
      </c>
      <c r="E13" s="29" t="s">
        <v>32</v>
      </c>
      <c r="F13" s="29" t="s">
        <v>32</v>
      </c>
      <c r="G13" s="29" t="s">
        <v>32</v>
      </c>
      <c r="H13" s="29"/>
      <c r="I13" s="29"/>
      <c r="J13" s="29"/>
      <c r="K13" s="29"/>
      <c r="L13" s="29"/>
      <c r="M13" s="29"/>
      <c r="N13" s="29"/>
      <c r="O13" s="29"/>
      <c r="P13" s="29"/>
      <c r="Q13" s="115" t="s">
        <v>212</v>
      </c>
      <c r="R13" s="114" t="s">
        <v>198</v>
      </c>
      <c r="S13" s="117" t="s">
        <v>19</v>
      </c>
      <c r="T13" s="88">
        <v>1000</v>
      </c>
      <c r="U13" s="89">
        <f t="shared" ref="U13:U21" si="0">+T13</f>
        <v>1000</v>
      </c>
      <c r="V13" s="111">
        <v>0.25</v>
      </c>
      <c r="W13" s="72" t="s">
        <v>116</v>
      </c>
    </row>
    <row r="14" spans="1:23" s="1" customFormat="1" ht="79.5" customHeight="1" x14ac:dyDescent="0.2">
      <c r="A14" s="212"/>
      <c r="B14" s="190"/>
      <c r="C14" s="116" t="s">
        <v>86</v>
      </c>
      <c r="D14" s="114" t="s">
        <v>87</v>
      </c>
      <c r="E14" s="133" t="s">
        <v>32</v>
      </c>
      <c r="F14" s="133" t="s">
        <v>32</v>
      </c>
      <c r="G14" s="133" t="s">
        <v>32</v>
      </c>
      <c r="H14" s="133" t="s">
        <v>32</v>
      </c>
      <c r="I14" s="133" t="s">
        <v>32</v>
      </c>
      <c r="J14" s="133" t="s">
        <v>32</v>
      </c>
      <c r="K14" s="133" t="s">
        <v>32</v>
      </c>
      <c r="L14" s="133" t="s">
        <v>32</v>
      </c>
      <c r="M14" s="133" t="s">
        <v>32</v>
      </c>
      <c r="N14" s="133" t="s">
        <v>32</v>
      </c>
      <c r="O14" s="133" t="s">
        <v>32</v>
      </c>
      <c r="P14" s="133" t="s">
        <v>32</v>
      </c>
      <c r="Q14" s="115" t="s">
        <v>213</v>
      </c>
      <c r="R14" s="114" t="s">
        <v>88</v>
      </c>
      <c r="S14" s="117" t="s">
        <v>19</v>
      </c>
      <c r="T14" s="89">
        <v>1000</v>
      </c>
      <c r="U14" s="89">
        <f t="shared" si="0"/>
        <v>1000</v>
      </c>
      <c r="V14" s="111">
        <v>1</v>
      </c>
      <c r="W14" s="72" t="s">
        <v>130</v>
      </c>
    </row>
    <row r="15" spans="1:23" s="1" customFormat="1" ht="75" customHeight="1" x14ac:dyDescent="0.2">
      <c r="A15" s="212"/>
      <c r="B15" s="190"/>
      <c r="C15" s="116" t="s">
        <v>266</v>
      </c>
      <c r="D15" s="115" t="s">
        <v>265</v>
      </c>
      <c r="E15" s="29" t="s">
        <v>32</v>
      </c>
      <c r="F15" s="29" t="s">
        <v>32</v>
      </c>
      <c r="G15" s="29" t="s">
        <v>32</v>
      </c>
      <c r="H15" s="29" t="s">
        <v>32</v>
      </c>
      <c r="I15" s="29" t="s">
        <v>32</v>
      </c>
      <c r="J15" s="29" t="s">
        <v>32</v>
      </c>
      <c r="K15" s="29" t="s">
        <v>32</v>
      </c>
      <c r="L15" s="29" t="s">
        <v>32</v>
      </c>
      <c r="M15" s="29" t="s">
        <v>32</v>
      </c>
      <c r="N15" s="29" t="s">
        <v>32</v>
      </c>
      <c r="O15" s="29" t="s">
        <v>32</v>
      </c>
      <c r="P15" s="29" t="s">
        <v>32</v>
      </c>
      <c r="Q15" s="115" t="s">
        <v>214</v>
      </c>
      <c r="R15" s="115" t="s">
        <v>18</v>
      </c>
      <c r="S15" s="117" t="s">
        <v>19</v>
      </c>
      <c r="T15" s="88">
        <f>5000</f>
        <v>5000</v>
      </c>
      <c r="U15" s="89">
        <f t="shared" si="0"/>
        <v>5000</v>
      </c>
      <c r="V15" s="111">
        <v>1</v>
      </c>
      <c r="W15" s="72" t="s">
        <v>129</v>
      </c>
    </row>
    <row r="16" spans="1:23" s="1" customFormat="1" ht="75" customHeight="1" x14ac:dyDescent="0.2">
      <c r="A16" s="212"/>
      <c r="B16" s="190"/>
      <c r="C16" s="186" t="s">
        <v>242</v>
      </c>
      <c r="D16" s="184" t="s">
        <v>269</v>
      </c>
      <c r="E16" s="29" t="s">
        <v>32</v>
      </c>
      <c r="F16" s="29" t="s">
        <v>32</v>
      </c>
      <c r="G16" s="29" t="s">
        <v>32</v>
      </c>
      <c r="H16" s="29" t="s">
        <v>32</v>
      </c>
      <c r="I16" s="29" t="s">
        <v>32</v>
      </c>
      <c r="J16" s="29" t="s">
        <v>32</v>
      </c>
      <c r="K16" s="29" t="s">
        <v>32</v>
      </c>
      <c r="L16" s="29" t="s">
        <v>32</v>
      </c>
      <c r="M16" s="29" t="s">
        <v>32</v>
      </c>
      <c r="N16" s="29" t="s">
        <v>32</v>
      </c>
      <c r="O16" s="29" t="s">
        <v>32</v>
      </c>
      <c r="P16" s="29" t="s">
        <v>32</v>
      </c>
      <c r="Q16" s="184" t="s">
        <v>267</v>
      </c>
      <c r="R16" s="184" t="s">
        <v>18</v>
      </c>
      <c r="S16" s="185" t="s">
        <v>19</v>
      </c>
      <c r="T16" s="88">
        <f>50000*1</f>
        <v>50000</v>
      </c>
      <c r="U16" s="89">
        <f t="shared" ref="U16" si="1">+T16</f>
        <v>50000</v>
      </c>
      <c r="V16" s="111"/>
      <c r="W16" s="72"/>
    </row>
    <row r="17" spans="1:26" s="1" customFormat="1" ht="75" customHeight="1" x14ac:dyDescent="0.2">
      <c r="A17" s="212"/>
      <c r="B17" s="190"/>
      <c r="C17" s="116" t="s">
        <v>217</v>
      </c>
      <c r="D17" s="117" t="s">
        <v>264</v>
      </c>
      <c r="E17" s="137"/>
      <c r="F17" s="137"/>
      <c r="G17" s="137"/>
      <c r="H17" s="137" t="s">
        <v>32</v>
      </c>
      <c r="I17" s="137" t="s">
        <v>32</v>
      </c>
      <c r="J17" s="137"/>
      <c r="K17" s="137"/>
      <c r="L17" s="137"/>
      <c r="M17" s="137"/>
      <c r="N17" s="137"/>
      <c r="O17" s="137"/>
      <c r="P17" s="137"/>
      <c r="Q17" s="117" t="s">
        <v>216</v>
      </c>
      <c r="R17" s="115" t="s">
        <v>211</v>
      </c>
      <c r="S17" s="117" t="s">
        <v>19</v>
      </c>
      <c r="T17" s="88">
        <f>(1500*2)+(2*150)+(1000)+700</f>
        <v>5000</v>
      </c>
      <c r="U17" s="89">
        <f>T17</f>
        <v>5000</v>
      </c>
      <c r="V17" s="111"/>
      <c r="W17" s="72"/>
      <c r="X17"/>
      <c r="Y17"/>
      <c r="Z17"/>
    </row>
    <row r="18" spans="1:26" s="1" customFormat="1" ht="75" customHeight="1" x14ac:dyDescent="0.2">
      <c r="A18" s="212"/>
      <c r="B18" s="190"/>
      <c r="C18" s="186" t="s">
        <v>242</v>
      </c>
      <c r="D18" s="184" t="s">
        <v>270</v>
      </c>
      <c r="E18" s="29" t="s">
        <v>32</v>
      </c>
      <c r="F18" s="29" t="s">
        <v>32</v>
      </c>
      <c r="G18" s="29" t="s">
        <v>32</v>
      </c>
      <c r="H18" s="29" t="s">
        <v>32</v>
      </c>
      <c r="I18" s="29" t="s">
        <v>32</v>
      </c>
      <c r="J18" s="29" t="s">
        <v>32</v>
      </c>
      <c r="K18" s="29" t="s">
        <v>32</v>
      </c>
      <c r="L18" s="29" t="s">
        <v>32</v>
      </c>
      <c r="M18" s="29" t="s">
        <v>32</v>
      </c>
      <c r="N18" s="29" t="s">
        <v>32</v>
      </c>
      <c r="O18" s="29" t="s">
        <v>32</v>
      </c>
      <c r="P18" s="29" t="s">
        <v>32</v>
      </c>
      <c r="Q18" s="184" t="s">
        <v>268</v>
      </c>
      <c r="R18" s="184" t="s">
        <v>18</v>
      </c>
      <c r="S18" s="185" t="s">
        <v>19</v>
      </c>
      <c r="T18" s="88">
        <f>5000</f>
        <v>5000</v>
      </c>
      <c r="U18" s="89">
        <f t="shared" ref="U18" si="2">+T18</f>
        <v>5000</v>
      </c>
      <c r="V18" s="111"/>
      <c r="W18" s="72"/>
      <c r="X18"/>
      <c r="Y18"/>
      <c r="Z18"/>
    </row>
    <row r="19" spans="1:26" s="1" customFormat="1" ht="62.25" customHeight="1" x14ac:dyDescent="0.2">
      <c r="A19" s="212"/>
      <c r="B19" s="190"/>
      <c r="C19" s="205" t="s">
        <v>89</v>
      </c>
      <c r="D19" s="115" t="s">
        <v>90</v>
      </c>
      <c r="E19" s="29" t="s">
        <v>32</v>
      </c>
      <c r="F19" s="29" t="s">
        <v>32</v>
      </c>
      <c r="G19" s="29" t="s">
        <v>32</v>
      </c>
      <c r="H19" s="29" t="s">
        <v>32</v>
      </c>
      <c r="I19" s="29" t="s">
        <v>32</v>
      </c>
      <c r="J19" s="29" t="s">
        <v>32</v>
      </c>
      <c r="K19" s="29" t="s">
        <v>32</v>
      </c>
      <c r="L19" s="29" t="s">
        <v>32</v>
      </c>
      <c r="M19" s="29" t="s">
        <v>32</v>
      </c>
      <c r="N19" s="29" t="s">
        <v>32</v>
      </c>
      <c r="O19" s="29" t="s">
        <v>32</v>
      </c>
      <c r="P19" s="29" t="s">
        <v>32</v>
      </c>
      <c r="Q19" s="115" t="s">
        <v>91</v>
      </c>
      <c r="R19" s="115" t="s">
        <v>199</v>
      </c>
      <c r="S19" s="117" t="s">
        <v>19</v>
      </c>
      <c r="T19" s="88">
        <v>1000</v>
      </c>
      <c r="U19" s="89">
        <f t="shared" si="0"/>
        <v>1000</v>
      </c>
      <c r="V19" s="111">
        <v>0</v>
      </c>
      <c r="W19" s="72" t="s">
        <v>117</v>
      </c>
    </row>
    <row r="20" spans="1:26" ht="90" customHeight="1" x14ac:dyDescent="0.2">
      <c r="A20" s="212"/>
      <c r="B20" s="190"/>
      <c r="C20" s="205"/>
      <c r="D20" s="115" t="s">
        <v>263</v>
      </c>
      <c r="E20" s="29"/>
      <c r="F20" s="29"/>
      <c r="G20" s="29" t="s">
        <v>32</v>
      </c>
      <c r="H20" s="29"/>
      <c r="I20" s="29"/>
      <c r="J20" s="29" t="s">
        <v>32</v>
      </c>
      <c r="K20" s="29"/>
      <c r="L20" s="29"/>
      <c r="M20" s="29" t="s">
        <v>32</v>
      </c>
      <c r="N20" s="29"/>
      <c r="O20" s="29"/>
      <c r="P20" s="29"/>
      <c r="Q20" s="115" t="s">
        <v>215</v>
      </c>
      <c r="R20" s="115" t="s">
        <v>200</v>
      </c>
      <c r="S20" s="117" t="s">
        <v>19</v>
      </c>
      <c r="T20" s="88">
        <v>1000</v>
      </c>
      <c r="U20" s="89">
        <f t="shared" si="0"/>
        <v>1000</v>
      </c>
      <c r="V20" s="111">
        <v>0.25</v>
      </c>
      <c r="W20" s="72" t="s">
        <v>118</v>
      </c>
    </row>
    <row r="21" spans="1:26" ht="105" x14ac:dyDescent="0.2">
      <c r="A21" s="54" t="s">
        <v>179</v>
      </c>
      <c r="B21" s="115" t="s">
        <v>218</v>
      </c>
      <c r="C21" s="116" t="s">
        <v>59</v>
      </c>
      <c r="D21" s="115" t="s">
        <v>271</v>
      </c>
      <c r="E21" s="29"/>
      <c r="F21" s="29"/>
      <c r="G21" s="29"/>
      <c r="H21" s="29" t="s">
        <v>32</v>
      </c>
      <c r="I21" s="29" t="s">
        <v>32</v>
      </c>
      <c r="J21" s="29"/>
      <c r="K21" s="29"/>
      <c r="L21" s="29"/>
      <c r="M21" s="29"/>
      <c r="N21" s="29"/>
      <c r="O21" s="29"/>
      <c r="P21" s="29"/>
      <c r="Q21" s="115" t="s">
        <v>41</v>
      </c>
      <c r="R21" s="115" t="s">
        <v>274</v>
      </c>
      <c r="S21" s="115" t="s">
        <v>58</v>
      </c>
      <c r="T21" s="88">
        <v>5000</v>
      </c>
      <c r="U21" s="89">
        <f t="shared" si="0"/>
        <v>5000</v>
      </c>
      <c r="V21" s="111">
        <v>1</v>
      </c>
      <c r="W21" s="73" t="s">
        <v>131</v>
      </c>
    </row>
    <row r="22" spans="1:26" ht="20.45" customHeight="1" x14ac:dyDescent="0.3">
      <c r="A22" s="134"/>
      <c r="B22" s="195" t="s">
        <v>21</v>
      </c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35"/>
      <c r="T22" s="136"/>
      <c r="U22" s="183">
        <f>SUM(U13:U21)</f>
        <v>74000</v>
      </c>
      <c r="V22" s="70">
        <f>V27/V23</f>
        <v>0.75</v>
      </c>
    </row>
    <row r="23" spans="1:26" ht="12.75" x14ac:dyDescent="0.2">
      <c r="V23" s="65">
        <v>6</v>
      </c>
      <c r="W23" s="48" t="s">
        <v>112</v>
      </c>
    </row>
    <row r="24" spans="1:26" ht="12.75" x14ac:dyDescent="0.2">
      <c r="V24" s="65">
        <v>3</v>
      </c>
      <c r="W24" s="48" t="s">
        <v>113</v>
      </c>
    </row>
    <row r="25" spans="1:26" ht="12.75" x14ac:dyDescent="0.2">
      <c r="V25" s="65">
        <v>1</v>
      </c>
      <c r="W25" s="48" t="s">
        <v>114</v>
      </c>
    </row>
    <row r="26" spans="1:26" ht="12.75" x14ac:dyDescent="0.2">
      <c r="V26" s="65">
        <v>0.5</v>
      </c>
      <c r="W26" s="48" t="s">
        <v>115</v>
      </c>
    </row>
    <row r="27" spans="1:26" x14ac:dyDescent="0.2">
      <c r="V27" s="71">
        <f>SUM(V24:V26)</f>
        <v>4.5</v>
      </c>
      <c r="W27" s="22"/>
    </row>
    <row r="28" spans="1:26" x14ac:dyDescent="0.2">
      <c r="V28" s="22"/>
      <c r="W28" s="22"/>
    </row>
    <row r="29" spans="1:26" x14ac:dyDescent="0.2">
      <c r="V29" s="22"/>
      <c r="W29" s="22"/>
    </row>
  </sheetData>
  <mergeCells count="20">
    <mergeCell ref="V11:V12"/>
    <mergeCell ref="W11:W12"/>
    <mergeCell ref="R11:R12"/>
    <mergeCell ref="S11:U11"/>
    <mergeCell ref="A1:U1"/>
    <mergeCell ref="A13:A20"/>
    <mergeCell ref="B22:R22"/>
    <mergeCell ref="A2:U2"/>
    <mergeCell ref="A3:U3"/>
    <mergeCell ref="A4:U4"/>
    <mergeCell ref="A5:U5"/>
    <mergeCell ref="D11:D12"/>
    <mergeCell ref="E11:P11"/>
    <mergeCell ref="A11:A12"/>
    <mergeCell ref="B11:B12"/>
    <mergeCell ref="C11:C12"/>
    <mergeCell ref="Q11:Q12"/>
    <mergeCell ref="C19:C20"/>
    <mergeCell ref="Q6:U6"/>
    <mergeCell ref="B13:B20"/>
  </mergeCells>
  <phoneticPr fontId="0" type="noConversion"/>
  <pageMargins left="0.59055118110236227" right="0.39370078740157483" top="0.59055118110236227" bottom="0.39370078740157483" header="0" footer="0"/>
  <pageSetup paperSize="14" scale="8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Y24"/>
  <sheetViews>
    <sheetView topLeftCell="A15" zoomScale="80" zoomScaleNormal="80" workbookViewId="0">
      <selection activeCell="D17" sqref="D17"/>
    </sheetView>
  </sheetViews>
  <sheetFormatPr baseColWidth="10" defaultRowHeight="12.75" x14ac:dyDescent="0.2"/>
  <cols>
    <col min="1" max="1" width="5" style="8" customWidth="1"/>
    <col min="2" max="2" width="19.7109375" style="6" customWidth="1"/>
    <col min="3" max="3" width="23.7109375" style="7" customWidth="1"/>
    <col min="4" max="4" width="25.7109375" style="7" customWidth="1"/>
    <col min="5" max="16" width="2.5703125" style="7" customWidth="1"/>
    <col min="17" max="17" width="24.7109375" style="8" customWidth="1"/>
    <col min="18" max="18" width="19.7109375" style="7" customWidth="1"/>
    <col min="19" max="19" width="5.7109375" style="8" customWidth="1"/>
    <col min="20" max="20" width="14.140625" style="8" customWidth="1"/>
    <col min="21" max="21" width="14" style="8" customWidth="1"/>
    <col min="22" max="22" width="11.5703125" hidden="1" customWidth="1"/>
    <col min="23" max="23" width="26.140625" hidden="1" customWidth="1"/>
    <col min="24" max="24" width="13.140625" style="1" customWidth="1"/>
  </cols>
  <sheetData>
    <row r="1" spans="1:25" s="175" customFormat="1" ht="19.5" x14ac:dyDescent="0.2">
      <c r="A1" s="196" t="str">
        <f>Prot.yControl!A1:U1</f>
        <v>UNIVERSIDAD DE SAN CARLOS DE GUATEMALA / CENTRO DE ESTUDIOS CONSERVACIONISTAS -USAC/CECON-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2" spans="1:25" s="175" customFormat="1" ht="19.5" x14ac:dyDescent="0.2">
      <c r="A2" s="196" t="str">
        <f>Prot.yControl!A2:U2</f>
        <v>CONSEJO NACIONAL DE AREAS PROTEGIDAS -CONAP-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spans="1:25" s="175" customFormat="1" ht="19.5" x14ac:dyDescent="0.2">
      <c r="A3" s="196" t="str">
        <f>Prot.yControl!A3:U3</f>
        <v>PLAN OPERATIVO ANUAL 2021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</row>
    <row r="4" spans="1:25" s="175" customFormat="1" ht="19.5" x14ac:dyDescent="0.2">
      <c r="A4" s="196" t="s">
        <v>80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</row>
    <row r="5" spans="1:25" s="175" customFormat="1" ht="19.5" x14ac:dyDescent="0.2">
      <c r="A5" s="196" t="s">
        <v>104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</row>
    <row r="6" spans="1:25" s="175" customFormat="1" ht="7.15" customHeight="1" x14ac:dyDescent="0.2">
      <c r="A6" s="170"/>
      <c r="B6" s="171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0"/>
      <c r="R6" s="172"/>
      <c r="S6" s="170"/>
      <c r="T6" s="170"/>
      <c r="U6" s="170"/>
    </row>
    <row r="7" spans="1:25" s="179" customFormat="1" ht="17.25" customHeight="1" x14ac:dyDescent="0.3">
      <c r="A7" s="176" t="s">
        <v>184</v>
      </c>
      <c r="B7" s="176"/>
      <c r="C7" s="177" t="s">
        <v>153</v>
      </c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8"/>
      <c r="T7" s="178"/>
      <c r="U7" s="178"/>
      <c r="V7" s="178"/>
      <c r="W7" s="178"/>
      <c r="X7" s="178"/>
      <c r="Y7" s="178"/>
    </row>
    <row r="8" spans="1:25" ht="17.25" customHeight="1" x14ac:dyDescent="0.3">
      <c r="A8" s="85" t="s">
        <v>154</v>
      </c>
      <c r="B8" s="85"/>
      <c r="C8" s="81" t="s">
        <v>153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20"/>
      <c r="T8" s="20"/>
      <c r="U8" s="20"/>
      <c r="V8" s="20"/>
      <c r="W8" s="20"/>
      <c r="X8" s="165"/>
      <c r="Y8" s="20"/>
    </row>
    <row r="9" spans="1:25" ht="17.25" customHeight="1" x14ac:dyDescent="0.3">
      <c r="A9" s="85" t="s">
        <v>155</v>
      </c>
      <c r="B9" s="85"/>
      <c r="C9" s="81" t="s">
        <v>153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20"/>
      <c r="T9" s="20"/>
      <c r="U9" s="20"/>
      <c r="V9" s="20"/>
      <c r="W9" s="20"/>
      <c r="X9" s="165"/>
      <c r="Y9" s="20"/>
    </row>
    <row r="10" spans="1:25" ht="7.15" customHeight="1" thickBot="1" x14ac:dyDescent="0.25"/>
    <row r="11" spans="1:25" ht="16.149999999999999" customHeight="1" x14ac:dyDescent="0.2">
      <c r="A11" s="223" t="s">
        <v>14</v>
      </c>
      <c r="B11" s="221" t="s">
        <v>31</v>
      </c>
      <c r="C11" s="221" t="s">
        <v>15</v>
      </c>
      <c r="D11" s="221" t="s">
        <v>0</v>
      </c>
      <c r="E11" s="221" t="s">
        <v>16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 t="s">
        <v>10</v>
      </c>
      <c r="R11" s="221" t="s">
        <v>11</v>
      </c>
      <c r="S11" s="214" t="s">
        <v>12</v>
      </c>
      <c r="T11" s="214"/>
      <c r="U11" s="214"/>
      <c r="V11" s="217" t="s">
        <v>108</v>
      </c>
      <c r="W11" s="219" t="s">
        <v>67</v>
      </c>
    </row>
    <row r="12" spans="1:25" s="2" customFormat="1" ht="19.5" customHeight="1" x14ac:dyDescent="0.2">
      <c r="A12" s="224"/>
      <c r="B12" s="222"/>
      <c r="C12" s="222"/>
      <c r="D12" s="222"/>
      <c r="E12" s="180" t="s">
        <v>1</v>
      </c>
      <c r="F12" s="180" t="s">
        <v>2</v>
      </c>
      <c r="G12" s="180" t="s">
        <v>3</v>
      </c>
      <c r="H12" s="180" t="s">
        <v>4</v>
      </c>
      <c r="I12" s="180" t="s">
        <v>3</v>
      </c>
      <c r="J12" s="180" t="s">
        <v>5</v>
      </c>
      <c r="K12" s="180" t="s">
        <v>5</v>
      </c>
      <c r="L12" s="180" t="s">
        <v>4</v>
      </c>
      <c r="M12" s="180" t="s">
        <v>6</v>
      </c>
      <c r="N12" s="180" t="s">
        <v>7</v>
      </c>
      <c r="O12" s="180" t="s">
        <v>8</v>
      </c>
      <c r="P12" s="180" t="s">
        <v>9</v>
      </c>
      <c r="Q12" s="222"/>
      <c r="R12" s="222"/>
      <c r="S12" s="168" t="s">
        <v>30</v>
      </c>
      <c r="T12" s="169" t="s">
        <v>17</v>
      </c>
      <c r="U12" s="169" t="s">
        <v>13</v>
      </c>
      <c r="V12" s="218"/>
      <c r="W12" s="220"/>
      <c r="X12" s="4"/>
    </row>
    <row r="13" spans="1:25" s="18" customFormat="1" ht="143.25" customHeight="1" x14ac:dyDescent="0.2">
      <c r="A13" s="198" t="s">
        <v>180</v>
      </c>
      <c r="B13" s="190" t="s">
        <v>92</v>
      </c>
      <c r="C13" s="105" t="s">
        <v>60</v>
      </c>
      <c r="D13" s="104" t="s">
        <v>272</v>
      </c>
      <c r="E13" s="31" t="s">
        <v>32</v>
      </c>
      <c r="F13" s="31" t="s">
        <v>32</v>
      </c>
      <c r="G13" s="31"/>
      <c r="H13" s="31"/>
      <c r="I13" s="31"/>
      <c r="J13" s="31" t="s">
        <v>32</v>
      </c>
      <c r="K13" s="31"/>
      <c r="L13" s="31"/>
      <c r="M13" s="31"/>
      <c r="N13" s="31"/>
      <c r="O13" s="31"/>
      <c r="P13" s="31" t="s">
        <v>32</v>
      </c>
      <c r="Q13" s="104" t="s">
        <v>28</v>
      </c>
      <c r="R13" s="104" t="s">
        <v>102</v>
      </c>
      <c r="S13" s="141" t="s">
        <v>19</v>
      </c>
      <c r="T13" s="27">
        <v>3000</v>
      </c>
      <c r="U13" s="28">
        <f>+T13</f>
        <v>3000</v>
      </c>
      <c r="V13" s="111">
        <v>1</v>
      </c>
      <c r="W13" s="181" t="s">
        <v>132</v>
      </c>
      <c r="X13" s="19"/>
      <c r="Y13" s="101" t="s">
        <v>201</v>
      </c>
    </row>
    <row r="14" spans="1:25" s="18" customFormat="1" ht="109.5" customHeight="1" x14ac:dyDescent="0.2">
      <c r="A14" s="198"/>
      <c r="B14" s="190"/>
      <c r="C14" s="105" t="s">
        <v>93</v>
      </c>
      <c r="D14" s="104" t="s">
        <v>202</v>
      </c>
      <c r="E14" s="31" t="s">
        <v>32</v>
      </c>
      <c r="F14" s="31" t="s">
        <v>32</v>
      </c>
      <c r="G14" s="31" t="s">
        <v>32</v>
      </c>
      <c r="H14" s="31"/>
      <c r="I14" s="31"/>
      <c r="J14" s="31"/>
      <c r="K14" s="31"/>
      <c r="L14" s="31"/>
      <c r="M14" s="31"/>
      <c r="N14" s="31"/>
      <c r="O14" s="31"/>
      <c r="P14" s="31"/>
      <c r="Q14" s="104" t="s">
        <v>28</v>
      </c>
      <c r="R14" s="104" t="s">
        <v>102</v>
      </c>
      <c r="S14" s="141" t="s">
        <v>19</v>
      </c>
      <c r="T14" s="27">
        <v>3000</v>
      </c>
      <c r="U14" s="28">
        <f>+T14</f>
        <v>3000</v>
      </c>
      <c r="V14" s="111">
        <v>0</v>
      </c>
      <c r="W14" s="181" t="s">
        <v>119</v>
      </c>
      <c r="X14" s="19"/>
      <c r="Y14" s="101" t="s">
        <v>203</v>
      </c>
    </row>
    <row r="15" spans="1:25" ht="121.5" customHeight="1" x14ac:dyDescent="0.2">
      <c r="A15" s="198"/>
      <c r="B15" s="190"/>
      <c r="C15" s="105" t="s">
        <v>62</v>
      </c>
      <c r="D15" s="104" t="s">
        <v>232</v>
      </c>
      <c r="E15" s="31" t="s">
        <v>32</v>
      </c>
      <c r="F15" s="31" t="s">
        <v>32</v>
      </c>
      <c r="G15" s="31" t="s">
        <v>32</v>
      </c>
      <c r="H15" s="31" t="s">
        <v>32</v>
      </c>
      <c r="I15" s="31" t="s">
        <v>32</v>
      </c>
      <c r="J15" s="31" t="s">
        <v>32</v>
      </c>
      <c r="K15" s="31" t="s">
        <v>32</v>
      </c>
      <c r="L15" s="31" t="s">
        <v>32</v>
      </c>
      <c r="M15" s="31" t="s">
        <v>32</v>
      </c>
      <c r="N15" s="31" t="s">
        <v>32</v>
      </c>
      <c r="O15" s="31" t="s">
        <v>32</v>
      </c>
      <c r="P15" s="31" t="s">
        <v>32</v>
      </c>
      <c r="Q15" s="104" t="s">
        <v>63</v>
      </c>
      <c r="R15" s="104" t="s">
        <v>103</v>
      </c>
      <c r="S15" s="141" t="s">
        <v>61</v>
      </c>
      <c r="T15" s="28">
        <v>4000</v>
      </c>
      <c r="U15" s="28">
        <f>+T15</f>
        <v>4000</v>
      </c>
      <c r="V15" s="111">
        <v>1</v>
      </c>
      <c r="W15" s="181" t="s">
        <v>133</v>
      </c>
      <c r="X15" s="47"/>
    </row>
    <row r="16" spans="1:25" s="1" customFormat="1" ht="78" customHeight="1" x14ac:dyDescent="0.2">
      <c r="A16" s="106"/>
      <c r="B16" s="104"/>
      <c r="C16" s="105"/>
      <c r="D16" s="104" t="s">
        <v>233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104" t="s">
        <v>245</v>
      </c>
      <c r="R16" s="104" t="s">
        <v>247</v>
      </c>
      <c r="S16" s="141"/>
      <c r="T16" s="28"/>
      <c r="U16" s="28"/>
      <c r="V16" s="111"/>
      <c r="W16" s="181"/>
      <c r="X16" s="47"/>
    </row>
    <row r="17" spans="1:24" s="1" customFormat="1" ht="79.150000000000006" customHeight="1" x14ac:dyDescent="0.2">
      <c r="A17" s="106"/>
      <c r="B17" s="104"/>
      <c r="C17" s="105"/>
      <c r="D17" s="115" t="s">
        <v>243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104" t="s">
        <v>244</v>
      </c>
      <c r="R17" s="104" t="s">
        <v>246</v>
      </c>
      <c r="S17" s="141"/>
      <c r="T17" s="28">
        <v>2000</v>
      </c>
      <c r="U17" s="28">
        <f>T17</f>
        <v>2000</v>
      </c>
      <c r="V17" s="109"/>
      <c r="W17" s="110"/>
      <c r="X17" s="47"/>
    </row>
    <row r="18" spans="1:24" s="3" customFormat="1" ht="20.25" thickBot="1" x14ac:dyDescent="0.35">
      <c r="A18" s="34"/>
      <c r="B18" s="225" t="s">
        <v>21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35"/>
      <c r="U18" s="36">
        <f>SUM(U13:U15)</f>
        <v>10000</v>
      </c>
      <c r="V18" s="70">
        <f>V23/V19</f>
        <v>0.85</v>
      </c>
      <c r="W18" s="20"/>
      <c r="X18" s="5"/>
    </row>
    <row r="19" spans="1:24" s="22" customFormat="1" ht="15" x14ac:dyDescent="0.2">
      <c r="Q19" s="194"/>
      <c r="R19" s="194"/>
      <c r="S19" s="194"/>
      <c r="T19" s="194"/>
      <c r="U19" s="194"/>
      <c r="V19" s="65">
        <v>5</v>
      </c>
      <c r="W19" s="48" t="s">
        <v>112</v>
      </c>
      <c r="X19" s="182"/>
    </row>
    <row r="20" spans="1:24" s="4" customForma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2"/>
      <c r="T20" s="12"/>
      <c r="U20" s="12"/>
      <c r="V20" s="65">
        <v>2</v>
      </c>
      <c r="W20" s="48" t="s">
        <v>113</v>
      </c>
    </row>
    <row r="21" spans="1:24" s="1" customFormat="1" x14ac:dyDescent="0.2">
      <c r="A21" s="1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  <c r="U21" s="10"/>
      <c r="V21" s="65">
        <v>1</v>
      </c>
      <c r="W21" s="48" t="s">
        <v>114</v>
      </c>
    </row>
    <row r="22" spans="1:24" s="1" customFormat="1" x14ac:dyDescent="0.2">
      <c r="A22" s="1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1"/>
      <c r="U22" s="10"/>
      <c r="V22" s="65">
        <v>1.25</v>
      </c>
      <c r="W22" s="48" t="s">
        <v>115</v>
      </c>
    </row>
    <row r="23" spans="1:24" s="1" customFormat="1" ht="15" x14ac:dyDescent="0.2">
      <c r="A23" s="1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  <c r="U23" s="10"/>
      <c r="V23" s="71">
        <f>SUM(V20:V22)</f>
        <v>4.25</v>
      </c>
      <c r="W23" s="22"/>
    </row>
    <row r="24" spans="1:24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</sheetData>
  <mergeCells count="19">
    <mergeCell ref="Q19:U19"/>
    <mergeCell ref="R11:R12"/>
    <mergeCell ref="S11:U11"/>
    <mergeCell ref="A11:A12"/>
    <mergeCell ref="B11:B12"/>
    <mergeCell ref="C11:C12"/>
    <mergeCell ref="B18:S18"/>
    <mergeCell ref="E11:P11"/>
    <mergeCell ref="A1:U1"/>
    <mergeCell ref="V11:V12"/>
    <mergeCell ref="W11:W12"/>
    <mergeCell ref="B13:B15"/>
    <mergeCell ref="A2:U2"/>
    <mergeCell ref="A3:U3"/>
    <mergeCell ref="A4:U4"/>
    <mergeCell ref="A5:U5"/>
    <mergeCell ref="D11:D12"/>
    <mergeCell ref="Q11:Q12"/>
    <mergeCell ref="A13:A15"/>
  </mergeCells>
  <phoneticPr fontId="0" type="noConversion"/>
  <pageMargins left="0.39370078740157483" right="0.19685039370078741" top="0.78740157480314965" bottom="0.39370078740157483" header="0" footer="0"/>
  <pageSetup paperSize="14" scale="8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33"/>
  </sheetPr>
  <dimension ref="A1:Y35"/>
  <sheetViews>
    <sheetView zoomScale="80" zoomScaleNormal="80" workbookViewId="0">
      <selection activeCell="B13" sqref="B13"/>
    </sheetView>
  </sheetViews>
  <sheetFormatPr baseColWidth="10" defaultColWidth="11.42578125" defaultRowHeight="15" x14ac:dyDescent="0.3"/>
  <cols>
    <col min="1" max="1" width="6.85546875" style="8" customWidth="1"/>
    <col min="2" max="2" width="23.28515625" style="6" customWidth="1"/>
    <col min="3" max="3" width="18.7109375" style="7" customWidth="1"/>
    <col min="4" max="4" width="28" style="7" customWidth="1"/>
    <col min="5" max="16" width="2.5703125" style="7" customWidth="1"/>
    <col min="17" max="17" width="22.7109375" style="8" customWidth="1"/>
    <col min="18" max="18" width="17.42578125" style="7" bestFit="1" customWidth="1"/>
    <col min="19" max="19" width="5.85546875" style="8" customWidth="1"/>
    <col min="20" max="20" width="14.140625" style="8" customWidth="1"/>
    <col min="21" max="21" width="14" style="8" customWidth="1"/>
    <col min="22" max="22" width="9.7109375" style="20" hidden="1" customWidth="1"/>
    <col min="23" max="23" width="22.85546875" style="20" hidden="1" customWidth="1"/>
  </cols>
  <sheetData>
    <row r="1" spans="1:25" s="175" customFormat="1" ht="19.5" x14ac:dyDescent="0.3">
      <c r="A1" s="196" t="str">
        <f>Prot.yControl!A1:U1</f>
        <v>UNIVERSIDAD DE SAN CARLOS DE GUATEMALA / CENTRO DE ESTUDIOS CONSERVACIONISTAS -USAC/CECON-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78"/>
      <c r="W1" s="178"/>
    </row>
    <row r="2" spans="1:25" s="175" customFormat="1" ht="19.5" x14ac:dyDescent="0.3">
      <c r="A2" s="196" t="str">
        <f>Prot.yControl!A2:U2</f>
        <v>CONSEJO NACIONAL DE AREAS PROTEGIDAS -CONAP-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78"/>
      <c r="W2" s="178"/>
    </row>
    <row r="3" spans="1:25" s="175" customFormat="1" ht="19.5" x14ac:dyDescent="0.3">
      <c r="A3" s="196" t="str">
        <f>Prot.yControl!A3:U3</f>
        <v>PLAN OPERATIVO ANUAL 2021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78"/>
      <c r="W3" s="178"/>
    </row>
    <row r="4" spans="1:25" s="175" customFormat="1" ht="19.5" x14ac:dyDescent="0.3">
      <c r="A4" s="196" t="s">
        <v>80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78"/>
      <c r="W4" s="178"/>
    </row>
    <row r="5" spans="1:25" s="175" customFormat="1" ht="19.5" x14ac:dyDescent="0.3">
      <c r="A5" s="196" t="s">
        <v>105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78"/>
      <c r="W5" s="178"/>
    </row>
    <row r="6" spans="1:25" ht="6.6" customHeight="1" x14ac:dyDescent="0.3"/>
    <row r="7" spans="1:25" s="86" customFormat="1" ht="17.25" customHeight="1" x14ac:dyDescent="0.2">
      <c r="A7" s="229" t="s">
        <v>184</v>
      </c>
      <c r="B7" s="229"/>
      <c r="C7" s="80" t="s">
        <v>163</v>
      </c>
      <c r="D7" s="80"/>
      <c r="E7" s="80"/>
      <c r="F7" s="80"/>
      <c r="G7" s="80"/>
      <c r="H7" s="80"/>
    </row>
    <row r="8" spans="1:25" s="87" customFormat="1" ht="17.25" customHeight="1" x14ac:dyDescent="0.2">
      <c r="A8" s="229" t="s">
        <v>154</v>
      </c>
      <c r="B8" s="229"/>
      <c r="C8" s="80" t="s">
        <v>164</v>
      </c>
      <c r="D8" s="80"/>
      <c r="E8" s="80"/>
      <c r="F8" s="80"/>
      <c r="G8" s="80"/>
      <c r="H8" s="80"/>
    </row>
    <row r="9" spans="1:25" s="87" customFormat="1" ht="17.25" customHeight="1" x14ac:dyDescent="0.2">
      <c r="A9" s="229" t="s">
        <v>155</v>
      </c>
      <c r="B9" s="229"/>
      <c r="C9" s="80" t="s">
        <v>165</v>
      </c>
      <c r="D9" s="80"/>
      <c r="E9" s="80"/>
      <c r="F9" s="80"/>
      <c r="G9" s="80"/>
      <c r="H9" s="80"/>
    </row>
    <row r="10" spans="1:25" ht="6.6" customHeight="1" x14ac:dyDescent="0.3">
      <c r="A10" s="83"/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X10" s="20"/>
      <c r="Y10" s="20"/>
    </row>
    <row r="11" spans="1:25" ht="16.5" customHeight="1" x14ac:dyDescent="0.2">
      <c r="A11" s="216" t="s">
        <v>14</v>
      </c>
      <c r="B11" s="213" t="s">
        <v>31</v>
      </c>
      <c r="C11" s="213" t="s">
        <v>15</v>
      </c>
      <c r="D11" s="213" t="s">
        <v>0</v>
      </c>
      <c r="E11" s="213" t="s">
        <v>16</v>
      </c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 t="s">
        <v>10</v>
      </c>
      <c r="R11" s="213" t="s">
        <v>11</v>
      </c>
      <c r="S11" s="214" t="s">
        <v>12</v>
      </c>
      <c r="T11" s="214"/>
      <c r="U11" s="214"/>
      <c r="V11" s="217" t="s">
        <v>108</v>
      </c>
      <c r="W11" s="235" t="s">
        <v>67</v>
      </c>
    </row>
    <row r="12" spans="1:25" s="2" customFormat="1" ht="17.45" customHeight="1" x14ac:dyDescent="0.2">
      <c r="A12" s="216"/>
      <c r="B12" s="213"/>
      <c r="C12" s="213"/>
      <c r="D12" s="213"/>
      <c r="E12" s="167" t="s">
        <v>1</v>
      </c>
      <c r="F12" s="167" t="s">
        <v>2</v>
      </c>
      <c r="G12" s="167" t="s">
        <v>3</v>
      </c>
      <c r="H12" s="167" t="s">
        <v>4</v>
      </c>
      <c r="I12" s="167" t="s">
        <v>3</v>
      </c>
      <c r="J12" s="167" t="s">
        <v>5</v>
      </c>
      <c r="K12" s="167" t="s">
        <v>5</v>
      </c>
      <c r="L12" s="167" t="s">
        <v>4</v>
      </c>
      <c r="M12" s="167" t="s">
        <v>6</v>
      </c>
      <c r="N12" s="167" t="s">
        <v>7</v>
      </c>
      <c r="O12" s="167" t="s">
        <v>8</v>
      </c>
      <c r="P12" s="167" t="s">
        <v>9</v>
      </c>
      <c r="Q12" s="213"/>
      <c r="R12" s="213"/>
      <c r="S12" s="168" t="s">
        <v>30</v>
      </c>
      <c r="T12" s="169" t="s">
        <v>17</v>
      </c>
      <c r="U12" s="169" t="s">
        <v>13</v>
      </c>
      <c r="V12" s="236"/>
      <c r="W12" s="235"/>
    </row>
    <row r="13" spans="1:25" s="18" customFormat="1" ht="115.5" customHeight="1" x14ac:dyDescent="0.2">
      <c r="A13" s="92" t="s">
        <v>185</v>
      </c>
      <c r="B13" s="90" t="s">
        <v>187</v>
      </c>
      <c r="C13" s="91" t="s">
        <v>29</v>
      </c>
      <c r="D13" s="142" t="s">
        <v>42</v>
      </c>
      <c r="E13" s="31"/>
      <c r="F13" s="31"/>
      <c r="G13" s="31"/>
      <c r="H13" s="31" t="s">
        <v>32</v>
      </c>
      <c r="I13" s="31" t="s">
        <v>32</v>
      </c>
      <c r="J13" s="31"/>
      <c r="K13" s="31"/>
      <c r="L13" s="31"/>
      <c r="M13" s="31"/>
      <c r="N13" s="31"/>
      <c r="O13" s="31"/>
      <c r="P13" s="31"/>
      <c r="Q13" s="90" t="s">
        <v>33</v>
      </c>
      <c r="R13" s="90" t="s">
        <v>22</v>
      </c>
      <c r="S13" s="92" t="s">
        <v>19</v>
      </c>
      <c r="T13" s="27">
        <v>7000</v>
      </c>
      <c r="U13" s="28">
        <f>+T13</f>
        <v>7000</v>
      </c>
      <c r="V13" s="46">
        <v>0.25</v>
      </c>
      <c r="W13" s="37" t="s">
        <v>69</v>
      </c>
    </row>
    <row r="14" spans="1:25" s="18" customFormat="1" ht="135" x14ac:dyDescent="0.2">
      <c r="A14" s="92" t="s">
        <v>186</v>
      </c>
      <c r="B14" s="90" t="s">
        <v>148</v>
      </c>
      <c r="C14" s="91" t="s">
        <v>206</v>
      </c>
      <c r="D14" s="142" t="s">
        <v>94</v>
      </c>
      <c r="E14" s="31"/>
      <c r="F14" s="31"/>
      <c r="G14" s="31" t="s">
        <v>32</v>
      </c>
      <c r="H14" s="31" t="s">
        <v>32</v>
      </c>
      <c r="I14" s="31" t="s">
        <v>32</v>
      </c>
      <c r="J14" s="31" t="s">
        <v>32</v>
      </c>
      <c r="K14" s="31" t="s">
        <v>32</v>
      </c>
      <c r="L14" s="31" t="s">
        <v>32</v>
      </c>
      <c r="M14" s="31" t="s">
        <v>32</v>
      </c>
      <c r="N14" s="31" t="s">
        <v>32</v>
      </c>
      <c r="O14" s="31" t="s">
        <v>32</v>
      </c>
      <c r="P14" s="31" t="s">
        <v>32</v>
      </c>
      <c r="Q14" s="90" t="s">
        <v>96</v>
      </c>
      <c r="R14" s="90" t="s">
        <v>95</v>
      </c>
      <c r="S14" s="92" t="s">
        <v>43</v>
      </c>
      <c r="T14" s="27">
        <f>6*3000</f>
        <v>18000</v>
      </c>
      <c r="U14" s="28">
        <f>+T14</f>
        <v>18000</v>
      </c>
      <c r="V14" s="46">
        <v>0.25</v>
      </c>
      <c r="W14" s="37" t="s">
        <v>134</v>
      </c>
    </row>
    <row r="15" spans="1:25" s="18" customFormat="1" ht="63" customHeight="1" x14ac:dyDescent="0.2">
      <c r="A15" s="227" t="s">
        <v>204</v>
      </c>
      <c r="B15" s="210" t="s">
        <v>205</v>
      </c>
      <c r="C15" s="233" t="s">
        <v>207</v>
      </c>
      <c r="D15" s="90" t="s">
        <v>208</v>
      </c>
      <c r="E15" s="31"/>
      <c r="F15" s="31"/>
      <c r="G15" s="31"/>
      <c r="H15" s="31"/>
      <c r="I15" s="31"/>
      <c r="J15" s="31"/>
      <c r="K15" s="31" t="s">
        <v>32</v>
      </c>
      <c r="L15" s="31" t="s">
        <v>32</v>
      </c>
      <c r="M15" s="31" t="s">
        <v>32</v>
      </c>
      <c r="N15" s="31"/>
      <c r="O15" s="31"/>
      <c r="P15" s="31"/>
      <c r="Q15" s="90" t="s">
        <v>209</v>
      </c>
      <c r="R15" s="90" t="s">
        <v>210</v>
      </c>
      <c r="S15" s="92"/>
      <c r="T15" s="27">
        <f>20*50*3</f>
        <v>3000</v>
      </c>
      <c r="U15" s="28">
        <f>T15</f>
        <v>3000</v>
      </c>
      <c r="V15" s="46"/>
      <c r="W15" s="37"/>
    </row>
    <row r="16" spans="1:25" s="18" customFormat="1" ht="111.75" customHeight="1" x14ac:dyDescent="0.2">
      <c r="A16" s="228"/>
      <c r="B16" s="211"/>
      <c r="C16" s="234"/>
      <c r="D16" s="115" t="s">
        <v>248</v>
      </c>
      <c r="E16" s="31"/>
      <c r="F16" s="31" t="s">
        <v>32</v>
      </c>
      <c r="G16" s="31"/>
      <c r="H16" s="31" t="s">
        <v>32</v>
      </c>
      <c r="I16" s="31"/>
      <c r="J16" s="31" t="s">
        <v>32</v>
      </c>
      <c r="K16" s="31"/>
      <c r="L16" s="31"/>
      <c r="M16" s="31"/>
      <c r="N16" s="31"/>
      <c r="O16" s="31"/>
      <c r="P16" s="31"/>
      <c r="Q16" s="115" t="s">
        <v>249</v>
      </c>
      <c r="R16" s="104" t="s">
        <v>273</v>
      </c>
      <c r="S16" s="106"/>
      <c r="T16" s="27">
        <v>1000</v>
      </c>
      <c r="U16" s="28">
        <f>T16</f>
        <v>1000</v>
      </c>
      <c r="V16" s="46"/>
      <c r="W16" s="37"/>
    </row>
    <row r="17" spans="1:23" s="3" customFormat="1" ht="19.5" x14ac:dyDescent="0.3">
      <c r="A17" s="102"/>
      <c r="B17" s="195" t="s">
        <v>21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03"/>
      <c r="U17" s="103">
        <f>SUM(U13:U15)</f>
        <v>28000</v>
      </c>
      <c r="V17" s="70">
        <f>V22/V18</f>
        <v>7.1428571428571425E-2</v>
      </c>
      <c r="W17" s="20"/>
    </row>
    <row r="18" spans="1:23" s="22" customFormat="1" ht="9" customHeight="1" x14ac:dyDescent="0.2">
      <c r="Q18" s="194"/>
      <c r="R18" s="194"/>
      <c r="S18" s="194"/>
      <c r="T18" s="194"/>
      <c r="U18" s="194"/>
      <c r="V18" s="65">
        <v>7</v>
      </c>
      <c r="W18" s="48" t="s">
        <v>112</v>
      </c>
    </row>
    <row r="19" spans="1:23" s="4" customFormat="1" ht="19.5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230" t="s">
        <v>253</v>
      </c>
      <c r="S19" s="230"/>
      <c r="T19" s="231">
        <f>U17+UsoPúb!U18+'Invest.yMonit.'!U22+'Infra.yequip,Cont'!U18+'Rel.inst.yRH'!U19+ManejoRN!U15+Prot.yControl!U23</f>
        <v>742790</v>
      </c>
      <c r="U19" s="232"/>
      <c r="V19" s="65">
        <v>0</v>
      </c>
      <c r="W19" s="48" t="s">
        <v>113</v>
      </c>
    </row>
    <row r="20" spans="1:23" s="1" customFormat="1" ht="12.75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10"/>
      <c r="V20" s="65">
        <v>0</v>
      </c>
      <c r="W20" s="48" t="s">
        <v>114</v>
      </c>
    </row>
    <row r="21" spans="1:23" s="4" customFormat="1" ht="12.75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12"/>
      <c r="U21" s="12"/>
      <c r="V21" s="63">
        <f>SUM(V13:V14)</f>
        <v>0.5</v>
      </c>
      <c r="W21" s="48" t="s">
        <v>115</v>
      </c>
    </row>
    <row r="22" spans="1:23" s="19" customFormat="1" x14ac:dyDescent="0.2">
      <c r="A22" s="12"/>
      <c r="B22" s="14"/>
      <c r="C22" s="13"/>
      <c r="D22" s="1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3"/>
      <c r="R22" s="13"/>
      <c r="S22" s="12"/>
      <c r="T22" s="12"/>
      <c r="U22" s="12"/>
      <c r="V22" s="71">
        <f>SUM(V19:V21)</f>
        <v>0.5</v>
      </c>
      <c r="W22" s="22"/>
    </row>
    <row r="23" spans="1:23" s="1" customFormat="1" x14ac:dyDescent="0.2">
      <c r="A23" s="1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  <c r="U23" s="10"/>
      <c r="V23" s="24"/>
      <c r="W23" s="24"/>
    </row>
    <row r="24" spans="1:23" s="1" customFormat="1" ht="36" customHeight="1" x14ac:dyDescent="0.2">
      <c r="A24" s="1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  <c r="U24" s="10"/>
      <c r="V24" s="22"/>
      <c r="W24" s="22"/>
    </row>
    <row r="25" spans="1:23" s="1" customFormat="1" ht="36" customHeight="1" x14ac:dyDescent="0.2">
      <c r="A25" s="16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1"/>
      <c r="U25" s="10"/>
      <c r="V25" s="22"/>
      <c r="W25" s="22"/>
    </row>
    <row r="26" spans="1:23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2"/>
      <c r="W26" s="22"/>
    </row>
    <row r="27" spans="1:23" x14ac:dyDescent="0.2">
      <c r="V27" s="22"/>
      <c r="W27" s="22"/>
    </row>
    <row r="28" spans="1:23" x14ac:dyDescent="0.2">
      <c r="V28" s="22"/>
      <c r="W28" s="22"/>
    </row>
    <row r="29" spans="1:23" x14ac:dyDescent="0.2">
      <c r="V29" s="22"/>
      <c r="W29" s="22"/>
    </row>
    <row r="30" spans="1:23" x14ac:dyDescent="0.2">
      <c r="V30" s="22"/>
      <c r="W30" s="22"/>
    </row>
    <row r="31" spans="1:23" x14ac:dyDescent="0.2">
      <c r="V31" s="22"/>
      <c r="W31" s="22"/>
    </row>
    <row r="32" spans="1:23" x14ac:dyDescent="0.2">
      <c r="V32" s="22"/>
      <c r="W32" s="22"/>
    </row>
    <row r="33" spans="22:23" x14ac:dyDescent="0.2">
      <c r="V33" s="22"/>
      <c r="W33" s="22"/>
    </row>
    <row r="34" spans="22:23" x14ac:dyDescent="0.2">
      <c r="V34" s="22"/>
      <c r="W34" s="22"/>
    </row>
    <row r="35" spans="22:23" x14ac:dyDescent="0.2">
      <c r="V35" s="22"/>
      <c r="W35" s="22"/>
    </row>
  </sheetData>
  <mergeCells count="25">
    <mergeCell ref="W11:W12"/>
    <mergeCell ref="D11:D12"/>
    <mergeCell ref="E11:P11"/>
    <mergeCell ref="Q11:Q12"/>
    <mergeCell ref="S11:U11"/>
    <mergeCell ref="V11:V12"/>
    <mergeCell ref="R19:S19"/>
    <mergeCell ref="T19:U19"/>
    <mergeCell ref="Q18:U18"/>
    <mergeCell ref="B17:S17"/>
    <mergeCell ref="B15:B16"/>
    <mergeCell ref="C15:C16"/>
    <mergeCell ref="A15:A16"/>
    <mergeCell ref="A7:B7"/>
    <mergeCell ref="A8:B8"/>
    <mergeCell ref="A9:B9"/>
    <mergeCell ref="A1:U1"/>
    <mergeCell ref="A2:U2"/>
    <mergeCell ref="A3:U3"/>
    <mergeCell ref="A4:U4"/>
    <mergeCell ref="A5:U5"/>
    <mergeCell ref="A11:A12"/>
    <mergeCell ref="B11:B12"/>
    <mergeCell ref="C11:C12"/>
    <mergeCell ref="R11:R12"/>
  </mergeCells>
  <phoneticPr fontId="0" type="noConversion"/>
  <pageMargins left="0.59055118110236227" right="0.19685039370078741" top="0.39370078740157483" bottom="0.19685039370078741" header="0" footer="0"/>
  <pageSetup paperSize="14" scale="85" orientation="landscape" horizontalDpi="4294967293" verticalDpi="0" r:id="rId1"/>
  <headerFooter alignWithMargins="0"/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Prot.yControl</vt:lpstr>
      <vt:lpstr>ManejoRN</vt:lpstr>
      <vt:lpstr>Rel.inst.yRH</vt:lpstr>
      <vt:lpstr>Infra.yequip,Cont</vt:lpstr>
      <vt:lpstr>Invest.yMonit.</vt:lpstr>
      <vt:lpstr>UsoPúb</vt:lpstr>
      <vt:lpstr>Rel.Com.</vt:lpstr>
      <vt:lpstr>'Infra.yequip,Cont'!Área_de_impresión</vt:lpstr>
      <vt:lpstr>ManejoRN!Área_de_impresión</vt:lpstr>
      <vt:lpstr>Rel.Com.!Área_de_impresión</vt:lpstr>
      <vt:lpstr>Rel.inst.yRH!Área_de_impresión</vt:lpstr>
      <vt:lpstr>UsoPúb!Área_de_impresión</vt:lpstr>
      <vt:lpstr>'Infra.yequip,Cont'!Títulos_a_imprimir</vt:lpstr>
      <vt:lpstr>Invest.yMonit.!Títulos_a_imprimir</vt:lpstr>
      <vt:lpstr>Prot.yControl!Títulos_a_imprimir</vt:lpstr>
      <vt:lpstr>Rel.Com.!Títulos_a_imprimir</vt:lpstr>
      <vt:lpstr>UsoPúb!Títulos_a_imprimir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Juanjo Romero Z</cp:lastModifiedBy>
  <cp:lastPrinted>2021-03-09T14:29:16Z</cp:lastPrinted>
  <dcterms:created xsi:type="dcterms:W3CDTF">2001-01-15T17:49:33Z</dcterms:created>
  <dcterms:modified xsi:type="dcterms:W3CDTF">2021-03-09T14:32:05Z</dcterms:modified>
</cp:coreProperties>
</file>